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'2011'!$A$1:$I$293</definedName>
  </definedNames>
  <calcPr fullCalcOnLoad="1"/>
</workbook>
</file>

<file path=xl/sharedStrings.xml><?xml version="1.0" encoding="utf-8"?>
<sst xmlns="http://schemas.openxmlformats.org/spreadsheetml/2006/main" count="1215" uniqueCount="194">
  <si>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</si>
  <si>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</si>
  <si>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</si>
  <si>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</si>
  <si>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</si>
  <si>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</si>
  <si>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</si>
  <si>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</si>
  <si>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</si>
  <si>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</si>
  <si>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</si>
  <si>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</si>
  <si>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</si>
  <si>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</si>
  <si>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</si>
  <si>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</si>
  <si>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</si>
  <si>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</si>
  <si>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</si>
  <si>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</si>
  <si>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</si>
  <si>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</si>
  <si>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</si>
  <si>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</si>
  <si>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</si>
  <si>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</si>
  <si>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</si>
  <si>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</si>
  <si>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</si>
  <si>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</si>
  <si>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</si>
  <si>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</si>
  <si>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</si>
  <si>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</si>
  <si>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</si>
  <si>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</si>
  <si>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</si>
  <si>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</si>
  <si>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</si>
  <si>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</si>
  <si>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</si>
  <si>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</si>
  <si>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</si>
  <si>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</si>
  <si>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</si>
  <si>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</si>
  <si>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</si>
  <si>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</si>
  <si>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</si>
  <si>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</si>
  <si>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</si>
  <si>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</si>
  <si>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</si>
  <si>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</si>
  <si>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</si>
  <si>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</si>
  <si>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</si>
  <si>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</si>
  <si>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</si>
  <si>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</si>
  <si>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</si>
  <si>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Обслуживание государственного (муниципального) долга</t>
  </si>
  <si>
    <t>700</t>
  </si>
  <si>
    <t>Итого расходов</t>
  </si>
  <si>
    <t>Распределение бюджетных ассигнований по разделам и подразделам,целевым статьям</t>
  </si>
  <si>
    <t xml:space="preserve">и видам расходов классификации расходов бюджета городского округа  </t>
  </si>
  <si>
    <t xml:space="preserve">99 0 </t>
  </si>
  <si>
    <t>99 0</t>
  </si>
  <si>
    <t>09 0</t>
  </si>
  <si>
    <t xml:space="preserve">11 0 </t>
  </si>
  <si>
    <t xml:space="preserve">35 0 </t>
  </si>
  <si>
    <t>24 0</t>
  </si>
  <si>
    <t xml:space="preserve">90 0 </t>
  </si>
  <si>
    <t xml:space="preserve">03 0 </t>
  </si>
  <si>
    <t xml:space="preserve">04 0 </t>
  </si>
  <si>
    <t xml:space="preserve">06 0 </t>
  </si>
  <si>
    <t xml:space="preserve">10 0 </t>
  </si>
  <si>
    <t xml:space="preserve">31 0 </t>
  </si>
  <si>
    <t xml:space="preserve">34 0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</si>
  <si>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</si>
  <si>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</si>
  <si>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</si>
  <si>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</si>
  <si>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</si>
  <si>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</si>
  <si>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25 0 </t>
  </si>
  <si>
    <t xml:space="preserve">36 0 </t>
  </si>
  <si>
    <t xml:space="preserve">30 0 </t>
  </si>
  <si>
    <t xml:space="preserve">37 0 </t>
  </si>
  <si>
    <t xml:space="preserve">38 0 </t>
  </si>
  <si>
    <t xml:space="preserve">39 0 </t>
  </si>
  <si>
    <t xml:space="preserve">                                                                                                                                    тыс. рублей</t>
  </si>
  <si>
    <t>16 0</t>
  </si>
  <si>
    <t>27 0</t>
  </si>
  <si>
    <t>39 0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</si>
  <si>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</si>
  <si>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 xml:space="preserve">Молодежная политика </t>
  </si>
  <si>
    <t>Дополнительное образование детей</t>
  </si>
  <si>
    <t>36 0</t>
  </si>
  <si>
    <t>30 0</t>
  </si>
  <si>
    <t>Закупка товаров, работ и услуг для обеспечения государственных (муниципальных) нужд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</si>
  <si>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</si>
  <si>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</si>
  <si>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</si>
  <si>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</si>
  <si>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</si>
  <si>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14 0</t>
  </si>
  <si>
    <t>15 0</t>
  </si>
  <si>
    <t>17 0</t>
  </si>
  <si>
    <t>21 0</t>
  </si>
  <si>
    <t>43 0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</si>
  <si>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</si>
  <si>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</si>
  <si>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</si>
  <si>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</si>
  <si>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</si>
  <si>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</si>
  <si>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90 0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</si>
  <si>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</si>
  <si>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</si>
  <si>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</si>
  <si>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</si>
  <si>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</si>
  <si>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47 0</t>
  </si>
  <si>
    <t>05 0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</si>
  <si>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</si>
  <si>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Профессиональная подготовка, переподготовка и повышение квалификации</t>
  </si>
  <si>
    <t>03 0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</si>
  <si>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</si>
  <si>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</si>
  <si>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04 0</t>
  </si>
  <si>
    <t>33 0</t>
  </si>
  <si>
    <t>Муниципальная программа "Комплексное развитие сельских территорий"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</si>
  <si>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</si>
  <si>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</si>
  <si>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</si>
  <si>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</si>
  <si>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</si>
  <si>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02 0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</si>
  <si>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</si>
  <si>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29 0</t>
  </si>
  <si>
    <t xml:space="preserve">2025 год 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</si>
  <si>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</si>
  <si>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</si>
  <si>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</si>
  <si>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</si>
  <si>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</si>
  <si>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</si>
  <si>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</si>
  <si>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</si>
  <si>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</si>
  <si>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</si>
  <si>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 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</si>
  <si>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</si>
  <si>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</si>
  <si>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</si>
  <si>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</si>
  <si>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</si>
  <si>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</si>
  <si>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2023-2025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</si>
  <si>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 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</si>
  <si>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2023-2025 годы 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</si>
  <si>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</si>
  <si>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2023-2025 годы" </t>
  </si>
  <si>
    <t>Муниципальная программа "Молодой семье - доступное жилье в городском округе город Михайловка Волгоградской области на 2023-2025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</si>
  <si>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</si>
  <si>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Сельское хозяйство и рыболовство</t>
  </si>
  <si>
    <t>Охрана окружающей среды</t>
  </si>
  <si>
    <t>Другие вопросы в области образования</t>
  </si>
  <si>
    <t>25 0</t>
  </si>
  <si>
    <t>Другие вопросы в области охраны окружающей среды</t>
  </si>
  <si>
    <t>34 0</t>
  </si>
  <si>
    <t>37 0</t>
  </si>
  <si>
    <t>Муниципальная программа "Энергосбережение и повышение энергетической эффективности городского округа город Михайловка на период до 2024 года"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</si>
  <si>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</si>
  <si>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2023-2025 годы</t>
  </si>
  <si>
    <t>от "____"__________20___г.№____</t>
  </si>
  <si>
    <t>на 2024 год и на плановый период 2025 и 2026 годов"</t>
  </si>
  <si>
    <t>на 2024 год и на плановый период 2025 и 2026 годов</t>
  </si>
  <si>
    <t>Муниципальная программа "Благоустройство территории городского округа город Михайловка Волгоградской области на 2024-2026 годы"</t>
  </si>
  <si>
    <t>Муниципальная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2024-2025 годы"</t>
  </si>
  <si>
    <t>Муниципальная программ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</si>
  <si>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</si>
  <si>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программа "Молодежь Михайловки" на 2024-2026 годы</t>
  </si>
  <si>
    <t>20 0</t>
  </si>
  <si>
    <t>Топливно-энергетический комплекс</t>
  </si>
  <si>
    <t>Муниципальная программа "Комплекс мер по укреплению пожарной безопасности муниципальных  учреждений, находящихся в сфере 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</si>
  <si>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"Сохранения и развитие культуры городского округа город Михайловка Волгоградской области" на 2024-2026 годы</t>
  </si>
  <si>
    <t>2024 год</t>
  </si>
  <si>
    <t xml:space="preserve">2026 год </t>
  </si>
  <si>
    <t>Сбор, удаление отходов и очистка сточных вод</t>
  </si>
  <si>
    <t>11 0</t>
  </si>
  <si>
    <t>Приложение № 3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</si>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</sst>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2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A222">
      <selection activeCell="F225" sqref="F225:I225"/>
    </sheetView>
  </sheetViews>
  <sheetFormatPr defaultColWidth="9.140625" defaultRowHeight="12.75"/>
  <cols>
    <col min="1" max="1" width="31.7109375" style="0" customWidth="1"/>
    <col min="2" max="2" width="4.7109375" style="0" customWidth="1"/>
    <col min="3" max="3" width="4.28125" style="0" customWidth="1"/>
    <col min="4" max="4" width="8.7109375" style="0" customWidth="1"/>
    <col min="5" max="5" width="5.28125" style="0" customWidth="1"/>
    <col min="6" max="6" width="13.71093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65" t="s">
        <v>192</v>
      </c>
      <c r="B1" s="65"/>
      <c r="C1" s="65"/>
      <c r="D1" s="65"/>
      <c r="E1" s="65"/>
      <c r="F1" s="65"/>
      <c r="G1" s="65"/>
      <c r="H1" s="65"/>
      <c r="I1" s="65"/>
    </row>
    <row r="2" spans="1:9" ht="15" customHeight="1">
      <c r="A2" s="65" t="s">
        <v>119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65" t="s">
        <v>120</v>
      </c>
      <c r="B3" s="65"/>
      <c r="C3" s="65"/>
      <c r="D3" s="65"/>
      <c r="E3" s="65"/>
      <c r="F3" s="65"/>
      <c r="G3" s="65"/>
      <c r="H3" s="65"/>
      <c r="I3" s="65"/>
    </row>
    <row r="4" spans="1:9" ht="15" customHeight="1">
      <c r="A4" s="61"/>
      <c r="B4" s="61"/>
      <c r="C4" s="61"/>
      <c r="D4" s="61"/>
      <c r="E4" s="61"/>
      <c r="F4" s="64" t="s">
        <v>176</v>
      </c>
      <c r="G4" s="64"/>
      <c r="H4" s="64"/>
      <c r="I4" s="64"/>
    </row>
    <row r="5" spans="1:9" ht="15" customHeight="1">
      <c r="A5" s="65" t="s">
        <v>121</v>
      </c>
      <c r="B5" s="65"/>
      <c r="C5" s="65"/>
      <c r="D5" s="65"/>
      <c r="E5" s="65"/>
      <c r="F5" s="65"/>
      <c r="G5" s="65"/>
      <c r="H5" s="65"/>
      <c r="I5" s="65"/>
    </row>
    <row r="6" spans="1:9" ht="15" customHeight="1">
      <c r="A6" s="65" t="s">
        <v>122</v>
      </c>
      <c r="B6" s="65"/>
      <c r="C6" s="65"/>
      <c r="D6" s="65"/>
      <c r="E6" s="65"/>
      <c r="F6" s="65"/>
      <c r="G6" s="65"/>
      <c r="H6" s="65"/>
      <c r="I6" s="65"/>
    </row>
    <row r="7" spans="1:9" ht="15" customHeight="1">
      <c r="A7" s="65" t="s">
        <v>177</v>
      </c>
      <c r="B7" s="65"/>
      <c r="C7" s="65"/>
      <c r="D7" s="65"/>
      <c r="E7" s="65"/>
      <c r="F7" s="65"/>
      <c r="G7" s="65"/>
      <c r="H7" s="65"/>
      <c r="I7" s="65"/>
    </row>
    <row r="8" spans="1:7" ht="15.75" customHeight="1">
      <c r="A8" s="67"/>
      <c r="B8" s="67"/>
      <c r="C8" s="67"/>
      <c r="D8" s="67"/>
      <c r="E8" s="67"/>
      <c r="F8" s="9"/>
      <c r="G8" s="9"/>
    </row>
    <row r="9" spans="1:9" ht="15.75">
      <c r="A9" s="64" t="s">
        <v>64</v>
      </c>
      <c r="B9" s="64"/>
      <c r="C9" s="64"/>
      <c r="D9" s="64"/>
      <c r="E9" s="64"/>
      <c r="F9" s="64"/>
      <c r="G9" s="64"/>
      <c r="H9" s="64"/>
      <c r="I9" s="64"/>
    </row>
    <row r="10" spans="1:9" ht="15.75">
      <c r="A10" s="66" t="s">
        <v>65</v>
      </c>
      <c r="B10" s="66"/>
      <c r="C10" s="66"/>
      <c r="D10" s="66"/>
      <c r="E10" s="66"/>
      <c r="F10" s="66"/>
      <c r="G10" s="66"/>
      <c r="H10" s="66"/>
      <c r="I10" s="66"/>
    </row>
    <row r="11" spans="1:9" ht="15.75">
      <c r="A11" s="66" t="s">
        <v>178</v>
      </c>
      <c r="B11" s="66"/>
      <c r="C11" s="66"/>
      <c r="D11" s="66"/>
      <c r="E11" s="66"/>
      <c r="F11" s="66"/>
      <c r="G11" s="66"/>
      <c r="H11" s="66"/>
      <c r="I11" s="66"/>
    </row>
    <row r="12" spans="1:9" ht="15.75">
      <c r="A12" s="63" t="s">
        <v>91</v>
      </c>
      <c r="B12" s="63"/>
      <c r="C12" s="63"/>
      <c r="D12" s="63"/>
      <c r="E12" s="63"/>
      <c r="F12" s="63"/>
      <c r="G12" s="63"/>
      <c r="H12" s="63"/>
      <c r="I12" s="63"/>
    </row>
    <row r="13" spans="1:9" ht="38.25" customHeight="1">
      <c r="A13" s="62" t="s">
        <v>0</v>
      </c>
      <c r="B13" s="62" t="s">
        <v>1</v>
      </c>
      <c r="C13" s="62" t="s">
        <v>2</v>
      </c>
      <c r="D13" s="68" t="s">
        <v>112</v>
      </c>
      <c r="E13" s="62" t="s">
        <v>3</v>
      </c>
      <c r="F13" s="69" t="s">
        <v>188</v>
      </c>
      <c r="G13" s="62" t="s">
        <v>47</v>
      </c>
      <c r="H13" s="62" t="s">
        <v>141</v>
      </c>
      <c r="I13" s="62" t="s">
        <v>189</v>
      </c>
    </row>
    <row r="14" spans="1:9" ht="143.25" customHeight="1">
      <c r="A14" s="62"/>
      <c r="B14" s="62"/>
      <c r="C14" s="62"/>
      <c r="D14" s="68"/>
      <c r="E14" s="62"/>
      <c r="F14" s="70"/>
      <c r="G14" s="62"/>
      <c r="H14" s="62"/>
      <c r="I14" s="62"/>
    </row>
    <row r="15" spans="1:9" ht="31.5">
      <c r="A15" s="4" t="s">
        <v>4</v>
      </c>
      <c r="B15" s="5" t="s">
        <v>5</v>
      </c>
      <c r="C15" s="5"/>
      <c r="D15" s="5"/>
      <c r="E15" s="5"/>
      <c r="F15" s="17">
        <f>F16+F19+F23+F31+F36+F39+F28</f>
        <v>270577.0999999999</v>
      </c>
      <c r="G15" s="17">
        <f>G16+G19+G23+G31+G36+G39+G28</f>
        <v>0</v>
      </c>
      <c r="H15" s="17">
        <f>H16+H19+H23+H31+H36+H39+H28</f>
        <v>386986.9</v>
      </c>
      <c r="I15" s="17">
        <f>I16+I19+I23+I31+I36+I39+I28</f>
        <v>398671.1</v>
      </c>
    </row>
    <row r="16" spans="1:9" ht="63">
      <c r="A16" s="2" t="s">
        <v>33</v>
      </c>
      <c r="B16" s="1" t="s">
        <v>5</v>
      </c>
      <c r="C16" s="1" t="s">
        <v>6</v>
      </c>
      <c r="D16" s="24"/>
      <c r="E16" s="1"/>
      <c r="F16" s="3">
        <f aca="true" t="shared" si="0" ref="F16:I17">F17</f>
        <v>2265.4</v>
      </c>
      <c r="G16" s="3">
        <f t="shared" si="0"/>
        <v>0</v>
      </c>
      <c r="H16" s="3">
        <f t="shared" si="0"/>
        <v>2300</v>
      </c>
      <c r="I16" s="3">
        <f t="shared" si="0"/>
        <v>2400</v>
      </c>
    </row>
    <row r="17" spans="1:9" ht="63">
      <c r="A17" s="23" t="s">
        <v>48</v>
      </c>
      <c r="B17" s="1" t="s">
        <v>5</v>
      </c>
      <c r="C17" s="1" t="s">
        <v>6</v>
      </c>
      <c r="D17" s="24" t="s">
        <v>72</v>
      </c>
      <c r="E17" s="1"/>
      <c r="F17" s="3">
        <f>F18</f>
        <v>2265.4</v>
      </c>
      <c r="G17" s="3">
        <f t="shared" si="0"/>
        <v>0</v>
      </c>
      <c r="H17" s="3">
        <f t="shared" si="0"/>
        <v>2300</v>
      </c>
      <c r="I17" s="3">
        <f t="shared" si="0"/>
        <v>2400</v>
      </c>
    </row>
    <row r="18" spans="1:9" ht="141.75">
      <c r="A18" s="23" t="s">
        <v>115</v>
      </c>
      <c r="B18" s="1" t="s">
        <v>5</v>
      </c>
      <c r="C18" s="1" t="s">
        <v>6</v>
      </c>
      <c r="D18" s="24" t="s">
        <v>72</v>
      </c>
      <c r="E18" s="1" t="s">
        <v>49</v>
      </c>
      <c r="F18" s="3">
        <f>265.4+2000</f>
        <v>2265.4</v>
      </c>
      <c r="G18" s="3"/>
      <c r="H18" s="3">
        <v>2300</v>
      </c>
      <c r="I18" s="3">
        <v>2400</v>
      </c>
    </row>
    <row r="19" spans="1:9" ht="94.5">
      <c r="A19" s="2" t="s">
        <v>34</v>
      </c>
      <c r="B19" s="1" t="s">
        <v>5</v>
      </c>
      <c r="C19" s="1" t="s">
        <v>7</v>
      </c>
      <c r="D19" s="24"/>
      <c r="E19" s="1"/>
      <c r="F19" s="13">
        <f>F20</f>
        <v>2494.9999999999995</v>
      </c>
      <c r="G19" s="13">
        <f>G20</f>
        <v>0</v>
      </c>
      <c r="H19" s="13">
        <f>H20</f>
        <v>2280</v>
      </c>
      <c r="I19" s="13">
        <f>I20</f>
        <v>2280</v>
      </c>
    </row>
    <row r="20" spans="1:9" ht="63">
      <c r="A20" s="23" t="s">
        <v>48</v>
      </c>
      <c r="B20" s="1" t="s">
        <v>5</v>
      </c>
      <c r="C20" s="1" t="s">
        <v>7</v>
      </c>
      <c r="D20" s="24" t="s">
        <v>72</v>
      </c>
      <c r="E20" s="1"/>
      <c r="F20" s="13">
        <f>F21+F22</f>
        <v>2494.9999999999995</v>
      </c>
      <c r="G20" s="13">
        <f>G21+G22</f>
        <v>0</v>
      </c>
      <c r="H20" s="13">
        <f>H21+H22</f>
        <v>2280</v>
      </c>
      <c r="I20" s="13">
        <f>I21+I22</f>
        <v>2280</v>
      </c>
    </row>
    <row r="21" spans="1:9" ht="141.75">
      <c r="A21" s="23" t="s">
        <v>115</v>
      </c>
      <c r="B21" s="1" t="s">
        <v>5</v>
      </c>
      <c r="C21" s="1" t="s">
        <v>7</v>
      </c>
      <c r="D21" s="24" t="s">
        <v>72</v>
      </c>
      <c r="E21" s="1" t="s">
        <v>49</v>
      </c>
      <c r="F21" s="3">
        <f>237.7+1875.6</f>
        <v>2113.2999999999997</v>
      </c>
      <c r="G21" s="3"/>
      <c r="H21" s="3">
        <v>1900</v>
      </c>
      <c r="I21" s="3">
        <v>1900</v>
      </c>
    </row>
    <row r="22" spans="1:9" ht="67.5" customHeight="1">
      <c r="A22" s="23" t="s">
        <v>100</v>
      </c>
      <c r="B22" s="1" t="s">
        <v>5</v>
      </c>
      <c r="C22" s="1" t="s">
        <v>7</v>
      </c>
      <c r="D22" s="24" t="s">
        <v>72</v>
      </c>
      <c r="E22" s="1" t="s">
        <v>50</v>
      </c>
      <c r="F22" s="3">
        <v>381.7</v>
      </c>
      <c r="G22" s="1"/>
      <c r="H22" s="3">
        <v>380</v>
      </c>
      <c r="I22" s="3">
        <v>380</v>
      </c>
    </row>
    <row r="23" spans="1:9" ht="126">
      <c r="A23" s="23" t="s">
        <v>134</v>
      </c>
      <c r="B23" s="1" t="s">
        <v>5</v>
      </c>
      <c r="C23" s="1" t="s">
        <v>8</v>
      </c>
      <c r="D23" s="24"/>
      <c r="E23" s="1"/>
      <c r="F23" s="13">
        <f>F24</f>
        <v>71194</v>
      </c>
      <c r="G23" s="13">
        <f>G24</f>
        <v>0</v>
      </c>
      <c r="H23" s="13">
        <f>H24</f>
        <v>124730.3</v>
      </c>
      <c r="I23" s="13">
        <f>I24</f>
        <v>117630.3</v>
      </c>
    </row>
    <row r="24" spans="1:9" ht="63">
      <c r="A24" s="23" t="s">
        <v>48</v>
      </c>
      <c r="B24" s="1" t="s">
        <v>5</v>
      </c>
      <c r="C24" s="1" t="s">
        <v>8</v>
      </c>
      <c r="D24" s="24" t="s">
        <v>72</v>
      </c>
      <c r="E24" s="1"/>
      <c r="F24" s="13">
        <f>F25+F26+F27</f>
        <v>71194</v>
      </c>
      <c r="G24" s="13">
        <f>G25+G26+G27</f>
        <v>0</v>
      </c>
      <c r="H24" s="13">
        <f>H25+H26+H27</f>
        <v>124730.3</v>
      </c>
      <c r="I24" s="13">
        <f>I25+I26+I27</f>
        <v>117630.3</v>
      </c>
    </row>
    <row r="25" spans="1:9" ht="141.75">
      <c r="A25" s="23" t="s">
        <v>115</v>
      </c>
      <c r="B25" s="1" t="s">
        <v>5</v>
      </c>
      <c r="C25" s="1" t="s">
        <v>8</v>
      </c>
      <c r="D25" s="24" t="s">
        <v>72</v>
      </c>
      <c r="E25" s="1" t="s">
        <v>49</v>
      </c>
      <c r="F25" s="3">
        <f>6640.8+24961.5+15100+18758.3</f>
        <v>65460.600000000006</v>
      </c>
      <c r="G25" s="3"/>
      <c r="H25" s="3">
        <f>50000+69700+1030.3</f>
        <v>120730.3</v>
      </c>
      <c r="I25" s="3">
        <f>50000+62600+1030.3</f>
        <v>113630.3</v>
      </c>
    </row>
    <row r="26" spans="1:9" ht="72.75" customHeight="1">
      <c r="A26" s="23" t="s">
        <v>100</v>
      </c>
      <c r="B26" s="1" t="s">
        <v>5</v>
      </c>
      <c r="C26" s="1" t="s">
        <v>8</v>
      </c>
      <c r="D26" s="24" t="s">
        <v>72</v>
      </c>
      <c r="E26" s="1" t="s">
        <v>50</v>
      </c>
      <c r="F26" s="3">
        <v>5401.4</v>
      </c>
      <c r="G26" s="3"/>
      <c r="H26" s="3">
        <v>4000</v>
      </c>
      <c r="I26" s="3">
        <v>4000</v>
      </c>
    </row>
    <row r="27" spans="1:10" ht="31.5">
      <c r="A27" s="2" t="s">
        <v>52</v>
      </c>
      <c r="B27" s="1" t="s">
        <v>5</v>
      </c>
      <c r="C27" s="1" t="s">
        <v>8</v>
      </c>
      <c r="D27" s="24" t="s">
        <v>72</v>
      </c>
      <c r="E27" s="1" t="s">
        <v>53</v>
      </c>
      <c r="F27" s="3">
        <v>332</v>
      </c>
      <c r="G27" s="3"/>
      <c r="H27" s="3">
        <v>0</v>
      </c>
      <c r="I27" s="3">
        <v>0</v>
      </c>
      <c r="J27" s="26"/>
    </row>
    <row r="28" spans="1:9" ht="15.75">
      <c r="A28" s="35" t="s">
        <v>133</v>
      </c>
      <c r="B28" s="1" t="s">
        <v>5</v>
      </c>
      <c r="C28" s="1" t="s">
        <v>15</v>
      </c>
      <c r="D28" s="24"/>
      <c r="E28" s="1"/>
      <c r="F28" s="3">
        <f aca="true" t="shared" si="1" ref="F28:I29">F29</f>
        <v>20.8</v>
      </c>
      <c r="G28" s="3">
        <f t="shared" si="1"/>
        <v>0</v>
      </c>
      <c r="H28" s="3">
        <f t="shared" si="1"/>
        <v>33.2</v>
      </c>
      <c r="I28" s="3">
        <f t="shared" si="1"/>
        <v>379.3</v>
      </c>
    </row>
    <row r="29" spans="1:9" ht="47.25">
      <c r="A29" s="2" t="s">
        <v>51</v>
      </c>
      <c r="B29" s="1" t="s">
        <v>5</v>
      </c>
      <c r="C29" s="1" t="s">
        <v>15</v>
      </c>
      <c r="D29" s="24" t="s">
        <v>67</v>
      </c>
      <c r="E29" s="1"/>
      <c r="F29" s="3">
        <f t="shared" si="1"/>
        <v>20.8</v>
      </c>
      <c r="G29" s="3">
        <f t="shared" si="1"/>
        <v>0</v>
      </c>
      <c r="H29" s="3">
        <f t="shared" si="1"/>
        <v>33.2</v>
      </c>
      <c r="I29" s="3">
        <f t="shared" si="1"/>
        <v>379.3</v>
      </c>
    </row>
    <row r="30" spans="1:9" ht="76.5" customHeight="1">
      <c r="A30" s="23" t="s">
        <v>100</v>
      </c>
      <c r="B30" s="1" t="s">
        <v>5</v>
      </c>
      <c r="C30" s="1" t="s">
        <v>15</v>
      </c>
      <c r="D30" s="24" t="s">
        <v>67</v>
      </c>
      <c r="E30" s="1" t="s">
        <v>50</v>
      </c>
      <c r="F30" s="3">
        <f>20.8</f>
        <v>20.8</v>
      </c>
      <c r="G30" s="3"/>
      <c r="H30" s="3">
        <f>33.2</f>
        <v>33.2</v>
      </c>
      <c r="I30" s="3">
        <f>379.3</f>
        <v>379.3</v>
      </c>
    </row>
    <row r="31" spans="1:9" ht="94.5">
      <c r="A31" s="2" t="s">
        <v>41</v>
      </c>
      <c r="B31" s="18" t="s">
        <v>5</v>
      </c>
      <c r="C31" s="18" t="s">
        <v>37</v>
      </c>
      <c r="D31" s="16"/>
      <c r="E31" s="18"/>
      <c r="F31" s="8">
        <f>F32</f>
        <v>13062.9</v>
      </c>
      <c r="G31" s="8">
        <f>G32</f>
        <v>0</v>
      </c>
      <c r="H31" s="8">
        <f>H32</f>
        <v>12600</v>
      </c>
      <c r="I31" s="8">
        <f>I32</f>
        <v>12600</v>
      </c>
    </row>
    <row r="32" spans="1:9" ht="63">
      <c r="A32" s="2" t="s">
        <v>48</v>
      </c>
      <c r="B32" s="18" t="s">
        <v>5</v>
      </c>
      <c r="C32" s="18" t="s">
        <v>37</v>
      </c>
      <c r="D32" s="16" t="s">
        <v>72</v>
      </c>
      <c r="E32" s="18"/>
      <c r="F32" s="8">
        <f>F33+F34+F35</f>
        <v>13062.9</v>
      </c>
      <c r="G32" s="8">
        <f>G33+G34+G35</f>
        <v>0</v>
      </c>
      <c r="H32" s="8">
        <f>H33+H34+H35</f>
        <v>12600</v>
      </c>
      <c r="I32" s="8">
        <f>I33+I34+I35</f>
        <v>12600</v>
      </c>
    </row>
    <row r="33" spans="1:9" ht="141.75">
      <c r="A33" s="23" t="s">
        <v>115</v>
      </c>
      <c r="B33" s="18" t="s">
        <v>5</v>
      </c>
      <c r="C33" s="18" t="s">
        <v>37</v>
      </c>
      <c r="D33" s="16" t="s">
        <v>72</v>
      </c>
      <c r="E33" s="18" t="s">
        <v>49</v>
      </c>
      <c r="F33" s="8">
        <f>1197.5+201.4+119.7+8200+2668</f>
        <v>12386.6</v>
      </c>
      <c r="G33" s="8"/>
      <c r="H33" s="8">
        <f>1750+1200+8900</f>
        <v>11850</v>
      </c>
      <c r="I33" s="8">
        <f>1750+1200+8900</f>
        <v>11850</v>
      </c>
    </row>
    <row r="34" spans="1:9" ht="63">
      <c r="A34" s="23" t="s">
        <v>100</v>
      </c>
      <c r="B34" s="18" t="s">
        <v>5</v>
      </c>
      <c r="C34" s="18" t="s">
        <v>37</v>
      </c>
      <c r="D34" s="16" t="s">
        <v>72</v>
      </c>
      <c r="E34" s="18" t="s">
        <v>50</v>
      </c>
      <c r="F34" s="8">
        <f>459.3+207</f>
        <v>666.3</v>
      </c>
      <c r="G34" s="8"/>
      <c r="H34" s="8">
        <f>250+500</f>
        <v>750</v>
      </c>
      <c r="I34" s="8">
        <f>250+500</f>
        <v>750</v>
      </c>
    </row>
    <row r="35" spans="1:9" ht="31.5">
      <c r="A35" s="2" t="s">
        <v>52</v>
      </c>
      <c r="B35" s="18" t="s">
        <v>5</v>
      </c>
      <c r="C35" s="18" t="s">
        <v>37</v>
      </c>
      <c r="D35" s="16" t="s">
        <v>72</v>
      </c>
      <c r="E35" s="18" t="s">
        <v>53</v>
      </c>
      <c r="F35" s="8">
        <v>10</v>
      </c>
      <c r="G35" s="8"/>
      <c r="H35" s="8">
        <v>0</v>
      </c>
      <c r="I35" s="8">
        <v>0</v>
      </c>
    </row>
    <row r="36" spans="1:9" ht="15.75">
      <c r="A36" s="2" t="s">
        <v>10</v>
      </c>
      <c r="B36" s="1" t="s">
        <v>5</v>
      </c>
      <c r="C36" s="1" t="s">
        <v>28</v>
      </c>
      <c r="D36" s="24"/>
      <c r="E36" s="1"/>
      <c r="F36" s="3">
        <f aca="true" t="shared" si="2" ref="F36:I37">F37</f>
        <v>500</v>
      </c>
      <c r="G36" s="3">
        <f t="shared" si="2"/>
        <v>0</v>
      </c>
      <c r="H36" s="3">
        <f>H37</f>
        <v>0</v>
      </c>
      <c r="I36" s="3">
        <f t="shared" si="2"/>
        <v>0</v>
      </c>
    </row>
    <row r="37" spans="1:9" ht="47.25">
      <c r="A37" s="2" t="s">
        <v>51</v>
      </c>
      <c r="B37" s="1" t="s">
        <v>5</v>
      </c>
      <c r="C37" s="1" t="s">
        <v>28</v>
      </c>
      <c r="D37" s="24" t="s">
        <v>66</v>
      </c>
      <c r="E37" s="1"/>
      <c r="F37" s="3">
        <f>F38</f>
        <v>500</v>
      </c>
      <c r="G37" s="3">
        <f t="shared" si="2"/>
        <v>0</v>
      </c>
      <c r="H37" s="3">
        <f t="shared" si="2"/>
        <v>0</v>
      </c>
      <c r="I37" s="3">
        <f t="shared" si="2"/>
        <v>0</v>
      </c>
    </row>
    <row r="38" spans="1:9" ht="31.5">
      <c r="A38" s="2" t="s">
        <v>52</v>
      </c>
      <c r="B38" s="1" t="s">
        <v>5</v>
      </c>
      <c r="C38" s="1" t="s">
        <v>28</v>
      </c>
      <c r="D38" s="24" t="s">
        <v>66</v>
      </c>
      <c r="E38" s="1" t="s">
        <v>53</v>
      </c>
      <c r="F38" s="3">
        <v>500</v>
      </c>
      <c r="G38" s="3"/>
      <c r="H38" s="3">
        <v>0</v>
      </c>
      <c r="I38" s="3">
        <v>0</v>
      </c>
    </row>
    <row r="39" spans="1:9" ht="30.75" customHeight="1">
      <c r="A39" s="2" t="s">
        <v>11</v>
      </c>
      <c r="B39" s="1" t="s">
        <v>5</v>
      </c>
      <c r="C39" s="1" t="s">
        <v>42</v>
      </c>
      <c r="D39" s="24"/>
      <c r="E39" s="1"/>
      <c r="F39" s="13">
        <f>F42+F46+F50+F44+F40</f>
        <v>181038.99999999997</v>
      </c>
      <c r="G39" s="13">
        <f>G42+G46+G50+G44+G40</f>
        <v>0</v>
      </c>
      <c r="H39" s="13">
        <f>H42+H46+H50+H44+H40</f>
        <v>245043.40000000002</v>
      </c>
      <c r="I39" s="13">
        <f>I42+I46+I50+I44+I40</f>
        <v>263381.5</v>
      </c>
    </row>
    <row r="40" spans="1:9" ht="93.75" customHeight="1">
      <c r="A40" s="2" t="s">
        <v>139</v>
      </c>
      <c r="B40" s="1" t="s">
        <v>5</v>
      </c>
      <c r="C40" s="1" t="s">
        <v>42</v>
      </c>
      <c r="D40" s="24" t="s">
        <v>138</v>
      </c>
      <c r="E40" s="1"/>
      <c r="F40" s="13">
        <f>F41</f>
        <v>100</v>
      </c>
      <c r="G40" s="13">
        <f>G41</f>
        <v>0</v>
      </c>
      <c r="H40" s="13">
        <f>H41</f>
        <v>0</v>
      </c>
      <c r="I40" s="13">
        <f>I41</f>
        <v>0</v>
      </c>
    </row>
    <row r="41" spans="1:9" ht="30.75" customHeight="1">
      <c r="A41" s="2" t="s">
        <v>52</v>
      </c>
      <c r="B41" s="1" t="s">
        <v>5</v>
      </c>
      <c r="C41" s="1" t="s">
        <v>42</v>
      </c>
      <c r="D41" s="24" t="s">
        <v>138</v>
      </c>
      <c r="E41" s="1" t="s">
        <v>53</v>
      </c>
      <c r="F41" s="13">
        <f>100</f>
        <v>100</v>
      </c>
      <c r="G41" s="13"/>
      <c r="H41" s="13">
        <v>0</v>
      </c>
      <c r="I41" s="13">
        <v>0</v>
      </c>
    </row>
    <row r="42" spans="1:9" ht="94.5">
      <c r="A42" s="29" t="s">
        <v>142</v>
      </c>
      <c r="B42" s="1" t="s">
        <v>5</v>
      </c>
      <c r="C42" s="1" t="s">
        <v>42</v>
      </c>
      <c r="D42" s="24" t="s">
        <v>73</v>
      </c>
      <c r="E42" s="1"/>
      <c r="F42" s="13">
        <f>F43</f>
        <v>15</v>
      </c>
      <c r="G42" s="13">
        <f>G43</f>
        <v>0</v>
      </c>
      <c r="H42" s="13">
        <f>H43</f>
        <v>0</v>
      </c>
      <c r="I42" s="13">
        <f>I43</f>
        <v>0</v>
      </c>
    </row>
    <row r="43" spans="1:9" ht="69" customHeight="1">
      <c r="A43" s="23" t="s">
        <v>100</v>
      </c>
      <c r="B43" s="1" t="s">
        <v>5</v>
      </c>
      <c r="C43" s="1" t="s">
        <v>42</v>
      </c>
      <c r="D43" s="24" t="s">
        <v>73</v>
      </c>
      <c r="E43" s="1" t="s">
        <v>50</v>
      </c>
      <c r="F43" s="13">
        <f>15</f>
        <v>15</v>
      </c>
      <c r="G43" s="13"/>
      <c r="H43" s="13">
        <v>0</v>
      </c>
      <c r="I43" s="13">
        <v>0</v>
      </c>
    </row>
    <row r="44" spans="1:9" ht="94.5">
      <c r="A44" s="2" t="s">
        <v>143</v>
      </c>
      <c r="B44" s="1" t="s">
        <v>5</v>
      </c>
      <c r="C44" s="1" t="s">
        <v>42</v>
      </c>
      <c r="D44" s="24" t="s">
        <v>124</v>
      </c>
      <c r="E44" s="1"/>
      <c r="F44" s="13">
        <f>F45</f>
        <v>300</v>
      </c>
      <c r="G44" s="13">
        <f>G45</f>
        <v>0</v>
      </c>
      <c r="H44" s="13">
        <f>H45</f>
        <v>0</v>
      </c>
      <c r="I44" s="13">
        <f>I45</f>
        <v>0</v>
      </c>
    </row>
    <row r="45" spans="1:9" ht="63">
      <c r="A45" s="23" t="s">
        <v>100</v>
      </c>
      <c r="B45" s="1" t="s">
        <v>5</v>
      </c>
      <c r="C45" s="1" t="s">
        <v>42</v>
      </c>
      <c r="D45" s="24" t="s">
        <v>124</v>
      </c>
      <c r="E45" s="1" t="s">
        <v>50</v>
      </c>
      <c r="F45" s="13">
        <f>300</f>
        <v>300</v>
      </c>
      <c r="G45" s="13"/>
      <c r="H45" s="13">
        <v>0</v>
      </c>
      <c r="I45" s="13">
        <v>0</v>
      </c>
    </row>
    <row r="46" spans="1:9" ht="63">
      <c r="A46" s="2" t="s">
        <v>48</v>
      </c>
      <c r="B46" s="1" t="s">
        <v>5</v>
      </c>
      <c r="C46" s="1" t="s">
        <v>42</v>
      </c>
      <c r="D46" s="16" t="s">
        <v>72</v>
      </c>
      <c r="E46" s="18"/>
      <c r="F46" s="13">
        <f>F47+F48+F49</f>
        <v>27824.4</v>
      </c>
      <c r="G46" s="13">
        <f>G47+G48+G49</f>
        <v>0</v>
      </c>
      <c r="H46" s="13">
        <f>H47+H48+H49</f>
        <v>25364.1</v>
      </c>
      <c r="I46" s="13">
        <f>I47+I48+I49</f>
        <v>25364.1</v>
      </c>
    </row>
    <row r="47" spans="1:9" ht="141.75">
      <c r="A47" s="23" t="s">
        <v>115</v>
      </c>
      <c r="B47" s="1" t="s">
        <v>5</v>
      </c>
      <c r="C47" s="1" t="s">
        <v>42</v>
      </c>
      <c r="D47" s="16" t="s">
        <v>72</v>
      </c>
      <c r="E47" s="18" t="s">
        <v>49</v>
      </c>
      <c r="F47" s="13">
        <f>3698.9+737.7+760.7+495.8+2440.8+17900</f>
        <v>26033.9</v>
      </c>
      <c r="G47" s="13"/>
      <c r="H47" s="13">
        <f>3698.9+737.7+760.7+495.8+18000</f>
        <v>23693.1</v>
      </c>
      <c r="I47" s="13">
        <f>3698.9+737.7+760.7+495.8+18000</f>
        <v>23693.1</v>
      </c>
    </row>
    <row r="48" spans="1:9" ht="66.75" customHeight="1">
      <c r="A48" s="23" t="s">
        <v>100</v>
      </c>
      <c r="B48" s="1" t="s">
        <v>5</v>
      </c>
      <c r="C48" s="1" t="s">
        <v>42</v>
      </c>
      <c r="D48" s="16" t="s">
        <v>72</v>
      </c>
      <c r="E48" s="18" t="s">
        <v>50</v>
      </c>
      <c r="F48" s="13">
        <f>983.1+353.2+236.3+210</f>
        <v>1782.6</v>
      </c>
      <c r="G48" s="13"/>
      <c r="H48" s="13">
        <f>1153.5+353.2+164.3</f>
        <v>1671</v>
      </c>
      <c r="I48" s="13">
        <f>1153.5+353.2+164.3</f>
        <v>1671</v>
      </c>
    </row>
    <row r="49" spans="1:9" ht="31.5">
      <c r="A49" s="2" t="s">
        <v>52</v>
      </c>
      <c r="B49" s="1" t="s">
        <v>5</v>
      </c>
      <c r="C49" s="1" t="s">
        <v>42</v>
      </c>
      <c r="D49" s="16" t="s">
        <v>72</v>
      </c>
      <c r="E49" s="18" t="s">
        <v>53</v>
      </c>
      <c r="F49" s="13">
        <f>7.9</f>
        <v>7.9</v>
      </c>
      <c r="G49" s="13"/>
      <c r="H49" s="13">
        <v>0</v>
      </c>
      <c r="I49" s="13">
        <v>0</v>
      </c>
    </row>
    <row r="50" spans="1:9" ht="47.25">
      <c r="A50" s="2" t="s">
        <v>51</v>
      </c>
      <c r="B50" s="1" t="s">
        <v>5</v>
      </c>
      <c r="C50" s="1" t="s">
        <v>42</v>
      </c>
      <c r="D50" s="24" t="s">
        <v>66</v>
      </c>
      <c r="E50" s="1"/>
      <c r="F50" s="3">
        <f>F55+F54+F52+F51+F53</f>
        <v>152799.59999999998</v>
      </c>
      <c r="G50" s="3">
        <f>G55+G54+G52+G51+G53</f>
        <v>0</v>
      </c>
      <c r="H50" s="3">
        <f>H55+H54+H52+H51+H53</f>
        <v>219679.30000000002</v>
      </c>
      <c r="I50" s="3">
        <f>I55+I54+I52+I51+I53</f>
        <v>238017.40000000002</v>
      </c>
    </row>
    <row r="51" spans="1:9" ht="141.75">
      <c r="A51" s="23" t="s">
        <v>115</v>
      </c>
      <c r="B51" s="1" t="s">
        <v>5</v>
      </c>
      <c r="C51" s="1" t="s">
        <v>42</v>
      </c>
      <c r="D51" s="24" t="s">
        <v>66</v>
      </c>
      <c r="E51" s="1" t="s">
        <v>49</v>
      </c>
      <c r="F51" s="3">
        <f>21.5+45038.5+13166.2+3729.5+47142.1</f>
        <v>109097.79999999999</v>
      </c>
      <c r="G51" s="3"/>
      <c r="H51" s="3">
        <f>19.4+20000+21696+10300+61894.2+4200+33000+5000</f>
        <v>156109.6</v>
      </c>
      <c r="I51" s="3">
        <f>19.4+20000+21696+10300+59008.8+4200+30000+5000</f>
        <v>150224.2</v>
      </c>
    </row>
    <row r="52" spans="1:9" ht="71.25" customHeight="1">
      <c r="A52" s="23" t="s">
        <v>100</v>
      </c>
      <c r="B52" s="1" t="s">
        <v>5</v>
      </c>
      <c r="C52" s="1" t="s">
        <v>42</v>
      </c>
      <c r="D52" s="24" t="s">
        <v>66</v>
      </c>
      <c r="E52" s="1" t="s">
        <v>50</v>
      </c>
      <c r="F52" s="3">
        <f>1304+42.3+30835.3</f>
        <v>32181.6</v>
      </c>
      <c r="G52" s="3"/>
      <c r="H52" s="3">
        <f>1985.9+26000+1500</f>
        <v>29485.9</v>
      </c>
      <c r="I52" s="3">
        <f>1985.9+26000</f>
        <v>27985.9</v>
      </c>
    </row>
    <row r="53" spans="1:9" ht="31.5">
      <c r="A53" s="23" t="s">
        <v>57</v>
      </c>
      <c r="B53" s="1" t="s">
        <v>5</v>
      </c>
      <c r="C53" s="1" t="s">
        <v>42</v>
      </c>
      <c r="D53" s="24" t="s">
        <v>66</v>
      </c>
      <c r="E53" s="1" t="s">
        <v>56</v>
      </c>
      <c r="F53" s="3">
        <f>101.4</f>
        <v>101.4</v>
      </c>
      <c r="G53" s="3"/>
      <c r="H53" s="3">
        <v>0</v>
      </c>
      <c r="I53" s="3">
        <v>0</v>
      </c>
    </row>
    <row r="54" spans="1:9" ht="78.75">
      <c r="A54" s="19" t="s">
        <v>54</v>
      </c>
      <c r="B54" s="1" t="s">
        <v>5</v>
      </c>
      <c r="C54" s="1" t="s">
        <v>42</v>
      </c>
      <c r="D54" s="24" t="s">
        <v>67</v>
      </c>
      <c r="E54" s="1" t="s">
        <v>55</v>
      </c>
      <c r="F54" s="3">
        <f>10000</f>
        <v>10000</v>
      </c>
      <c r="G54" s="3"/>
      <c r="H54" s="3">
        <v>12000</v>
      </c>
      <c r="I54" s="3">
        <v>15000</v>
      </c>
    </row>
    <row r="55" spans="1:9" ht="31.5">
      <c r="A55" s="2" t="s">
        <v>52</v>
      </c>
      <c r="B55" s="1" t="s">
        <v>5</v>
      </c>
      <c r="C55" s="1" t="s">
        <v>42</v>
      </c>
      <c r="D55" s="24" t="s">
        <v>66</v>
      </c>
      <c r="E55" s="1" t="s">
        <v>53</v>
      </c>
      <c r="F55" s="3">
        <f>1418.8</f>
        <v>1418.8</v>
      </c>
      <c r="G55" s="3"/>
      <c r="H55" s="3">
        <f>22083.8</f>
        <v>22083.8</v>
      </c>
      <c r="I55" s="3">
        <f>44807.3</f>
        <v>44807.3</v>
      </c>
    </row>
    <row r="56" spans="1:9" ht="47.25">
      <c r="A56" s="4" t="s">
        <v>12</v>
      </c>
      <c r="B56" s="5" t="s">
        <v>7</v>
      </c>
      <c r="C56" s="5"/>
      <c r="D56" s="25"/>
      <c r="E56" s="5"/>
      <c r="F56" s="10">
        <f>F57+F65+F60</f>
        <v>13786.4</v>
      </c>
      <c r="G56" s="10">
        <f>G57+G65+G60</f>
        <v>0</v>
      </c>
      <c r="H56" s="10">
        <f>H57+H65+H60</f>
        <v>5300</v>
      </c>
      <c r="I56" s="10">
        <f>I57+I65+I60</f>
        <v>4000</v>
      </c>
    </row>
    <row r="57" spans="1:9" ht="22.5" customHeight="1">
      <c r="A57" s="23" t="s">
        <v>128</v>
      </c>
      <c r="B57" s="1" t="s">
        <v>7</v>
      </c>
      <c r="C57" s="1" t="s">
        <v>20</v>
      </c>
      <c r="D57" s="24"/>
      <c r="E57" s="1"/>
      <c r="F57" s="3">
        <f aca="true" t="shared" si="3" ref="F57:I58">F58</f>
        <v>264</v>
      </c>
      <c r="G57" s="3">
        <f t="shared" si="3"/>
        <v>0</v>
      </c>
      <c r="H57" s="3">
        <f t="shared" si="3"/>
        <v>0</v>
      </c>
      <c r="I57" s="3">
        <f t="shared" si="3"/>
        <v>0</v>
      </c>
    </row>
    <row r="58" spans="1:9" ht="94.5">
      <c r="A58" s="27" t="s">
        <v>144</v>
      </c>
      <c r="B58" s="1" t="s">
        <v>7</v>
      </c>
      <c r="C58" s="1" t="s">
        <v>20</v>
      </c>
      <c r="D58" s="24" t="s">
        <v>74</v>
      </c>
      <c r="E58" s="1"/>
      <c r="F58" s="3">
        <f t="shared" si="3"/>
        <v>264</v>
      </c>
      <c r="G58" s="3">
        <f t="shared" si="3"/>
        <v>0</v>
      </c>
      <c r="H58" s="3">
        <f t="shared" si="3"/>
        <v>0</v>
      </c>
      <c r="I58" s="3">
        <f t="shared" si="3"/>
        <v>0</v>
      </c>
    </row>
    <row r="59" spans="1:9" ht="71.25" customHeight="1">
      <c r="A59" s="23" t="s">
        <v>100</v>
      </c>
      <c r="B59" s="1" t="s">
        <v>7</v>
      </c>
      <c r="C59" s="1" t="s">
        <v>20</v>
      </c>
      <c r="D59" s="24" t="s">
        <v>74</v>
      </c>
      <c r="E59" s="1" t="s">
        <v>50</v>
      </c>
      <c r="F59" s="3">
        <v>264</v>
      </c>
      <c r="G59" s="3"/>
      <c r="H59" s="3">
        <v>0</v>
      </c>
      <c r="I59" s="3">
        <v>0</v>
      </c>
    </row>
    <row r="60" spans="1:9" ht="81" customHeight="1">
      <c r="A60" s="23" t="s">
        <v>129</v>
      </c>
      <c r="B60" s="1" t="s">
        <v>7</v>
      </c>
      <c r="C60" s="1" t="s">
        <v>24</v>
      </c>
      <c r="D60" s="24"/>
      <c r="E60" s="1"/>
      <c r="F60" s="3">
        <f>F61</f>
        <v>7360.3</v>
      </c>
      <c r="G60" s="3">
        <f>G61</f>
        <v>0</v>
      </c>
      <c r="H60" s="3">
        <f>H61</f>
        <v>1300</v>
      </c>
      <c r="I60" s="3">
        <f>I61</f>
        <v>0</v>
      </c>
    </row>
    <row r="61" spans="1:9" ht="94.5">
      <c r="A61" s="27" t="s">
        <v>144</v>
      </c>
      <c r="B61" s="1" t="s">
        <v>7</v>
      </c>
      <c r="C61" s="1" t="s">
        <v>24</v>
      </c>
      <c r="D61" s="24" t="s">
        <v>130</v>
      </c>
      <c r="E61" s="1"/>
      <c r="F61" s="3">
        <f>F63+F64+F62</f>
        <v>7360.3</v>
      </c>
      <c r="G61" s="3">
        <f>G63+G64</f>
        <v>0</v>
      </c>
      <c r="H61" s="3">
        <f>H63+H64</f>
        <v>1300</v>
      </c>
      <c r="I61" s="3">
        <f>I63+I64</f>
        <v>0</v>
      </c>
    </row>
    <row r="62" spans="1:9" ht="141.75">
      <c r="A62" s="23" t="s">
        <v>115</v>
      </c>
      <c r="B62" s="1" t="s">
        <v>7</v>
      </c>
      <c r="C62" s="1" t="s">
        <v>24</v>
      </c>
      <c r="D62" s="24" t="s">
        <v>130</v>
      </c>
      <c r="E62" s="1" t="s">
        <v>49</v>
      </c>
      <c r="F62" s="3">
        <v>390</v>
      </c>
      <c r="G62" s="3"/>
      <c r="H62" s="3">
        <v>0</v>
      </c>
      <c r="I62" s="3">
        <v>0</v>
      </c>
    </row>
    <row r="63" spans="1:9" ht="72.75" customHeight="1">
      <c r="A63" s="23" t="s">
        <v>100</v>
      </c>
      <c r="B63" s="1" t="s">
        <v>7</v>
      </c>
      <c r="C63" s="1" t="s">
        <v>24</v>
      </c>
      <c r="D63" s="24" t="s">
        <v>130</v>
      </c>
      <c r="E63" s="1" t="s">
        <v>50</v>
      </c>
      <c r="F63" s="3">
        <v>5770.3</v>
      </c>
      <c r="G63" s="3"/>
      <c r="H63" s="3">
        <v>0</v>
      </c>
      <c r="I63" s="3">
        <v>0</v>
      </c>
    </row>
    <row r="64" spans="1:9" ht="78.75">
      <c r="A64" s="19" t="s">
        <v>54</v>
      </c>
      <c r="B64" s="1" t="s">
        <v>7</v>
      </c>
      <c r="C64" s="1" t="s">
        <v>24</v>
      </c>
      <c r="D64" s="24" t="s">
        <v>130</v>
      </c>
      <c r="E64" s="1" t="s">
        <v>55</v>
      </c>
      <c r="F64" s="3">
        <v>1200</v>
      </c>
      <c r="G64" s="3"/>
      <c r="H64" s="3">
        <v>1300</v>
      </c>
      <c r="I64" s="3">
        <v>0</v>
      </c>
    </row>
    <row r="65" spans="1:9" ht="63">
      <c r="A65" s="2" t="s">
        <v>36</v>
      </c>
      <c r="B65" s="1" t="s">
        <v>7</v>
      </c>
      <c r="C65" s="1" t="s">
        <v>35</v>
      </c>
      <c r="D65" s="24"/>
      <c r="E65" s="1"/>
      <c r="F65" s="3">
        <f>F66+F68</f>
        <v>6162.099999999999</v>
      </c>
      <c r="G65" s="3">
        <f>G66+G68</f>
        <v>0</v>
      </c>
      <c r="H65" s="3">
        <f>H66+H68</f>
        <v>4000</v>
      </c>
      <c r="I65" s="3">
        <f>I66+I68</f>
        <v>4000</v>
      </c>
    </row>
    <row r="66" spans="1:9" ht="94.5">
      <c r="A66" s="27" t="s">
        <v>144</v>
      </c>
      <c r="B66" s="1" t="s">
        <v>7</v>
      </c>
      <c r="C66" s="1" t="s">
        <v>35</v>
      </c>
      <c r="D66" s="24" t="s">
        <v>74</v>
      </c>
      <c r="E66" s="1"/>
      <c r="F66" s="3">
        <f>F67</f>
        <v>891</v>
      </c>
      <c r="G66" s="3">
        <f>G67</f>
        <v>0</v>
      </c>
      <c r="H66" s="3">
        <f>H67</f>
        <v>0</v>
      </c>
      <c r="I66" s="3">
        <f>I67</f>
        <v>0</v>
      </c>
    </row>
    <row r="67" spans="1:9" ht="68.25" customHeight="1">
      <c r="A67" s="23" t="s">
        <v>100</v>
      </c>
      <c r="B67" s="1" t="s">
        <v>7</v>
      </c>
      <c r="C67" s="1" t="s">
        <v>35</v>
      </c>
      <c r="D67" s="24" t="s">
        <v>74</v>
      </c>
      <c r="E67" s="1" t="s">
        <v>50</v>
      </c>
      <c r="F67" s="3">
        <f>491+400</f>
        <v>891</v>
      </c>
      <c r="G67" s="3"/>
      <c r="H67" s="3">
        <v>0</v>
      </c>
      <c r="I67" s="3">
        <v>0</v>
      </c>
    </row>
    <row r="68" spans="1:9" ht="47.25">
      <c r="A68" s="2" t="s">
        <v>51</v>
      </c>
      <c r="B68" s="1" t="s">
        <v>7</v>
      </c>
      <c r="C68" s="1" t="s">
        <v>35</v>
      </c>
      <c r="D68" s="24" t="s">
        <v>66</v>
      </c>
      <c r="E68" s="1"/>
      <c r="F68" s="3">
        <f>F69+F70+F71</f>
        <v>5271.099999999999</v>
      </c>
      <c r="G68" s="3">
        <f>G69+G70+G71</f>
        <v>0</v>
      </c>
      <c r="H68" s="3">
        <f>H69+H70+H71</f>
        <v>4000</v>
      </c>
      <c r="I68" s="3">
        <f>I69+I70+I71</f>
        <v>4000</v>
      </c>
    </row>
    <row r="69" spans="1:9" ht="141.75">
      <c r="A69" s="23" t="s">
        <v>115</v>
      </c>
      <c r="B69" s="1" t="s">
        <v>7</v>
      </c>
      <c r="C69" s="1" t="s">
        <v>35</v>
      </c>
      <c r="D69" s="24" t="s">
        <v>66</v>
      </c>
      <c r="E69" s="1" t="s">
        <v>49</v>
      </c>
      <c r="F69" s="3">
        <v>4687.2</v>
      </c>
      <c r="G69" s="11"/>
      <c r="H69" s="3">
        <v>4000</v>
      </c>
      <c r="I69" s="3">
        <v>4000</v>
      </c>
    </row>
    <row r="70" spans="1:9" ht="64.5" customHeight="1">
      <c r="A70" s="23" t="s">
        <v>100</v>
      </c>
      <c r="B70" s="1" t="s">
        <v>7</v>
      </c>
      <c r="C70" s="1" t="s">
        <v>35</v>
      </c>
      <c r="D70" s="24" t="s">
        <v>66</v>
      </c>
      <c r="E70" s="1" t="s">
        <v>50</v>
      </c>
      <c r="F70" s="3">
        <v>183.9</v>
      </c>
      <c r="G70" s="11"/>
      <c r="H70" s="3">
        <v>0</v>
      </c>
      <c r="I70" s="3">
        <v>0</v>
      </c>
    </row>
    <row r="71" spans="1:9" ht="31.5">
      <c r="A71" s="2" t="s">
        <v>52</v>
      </c>
      <c r="B71" s="1" t="s">
        <v>7</v>
      </c>
      <c r="C71" s="1" t="s">
        <v>35</v>
      </c>
      <c r="D71" s="24" t="s">
        <v>66</v>
      </c>
      <c r="E71" s="1" t="s">
        <v>53</v>
      </c>
      <c r="F71" s="3">
        <v>400</v>
      </c>
      <c r="G71" s="11"/>
      <c r="H71" s="3">
        <v>0</v>
      </c>
      <c r="I71" s="3">
        <v>0</v>
      </c>
    </row>
    <row r="72" spans="1:9" ht="15" customHeight="1">
      <c r="A72" s="4" t="s">
        <v>13</v>
      </c>
      <c r="B72" s="5" t="s">
        <v>8</v>
      </c>
      <c r="C72" s="5"/>
      <c r="D72" s="25"/>
      <c r="E72" s="5"/>
      <c r="F72" s="10">
        <f>F76+F79+F92+F73</f>
        <v>175749.49999999997</v>
      </c>
      <c r="G72" s="10">
        <f>G76+G79+G92+G73</f>
        <v>0</v>
      </c>
      <c r="H72" s="10">
        <f>H76+H79+H92+H73</f>
        <v>114748</v>
      </c>
      <c r="I72" s="10">
        <f>I76+I79+I92+I73</f>
        <v>118450</v>
      </c>
    </row>
    <row r="73" spans="1:9" ht="30.75" customHeight="1">
      <c r="A73" s="2" t="s">
        <v>185</v>
      </c>
      <c r="B73" s="1" t="s">
        <v>8</v>
      </c>
      <c r="C73" s="1" t="s">
        <v>6</v>
      </c>
      <c r="D73" s="25"/>
      <c r="E73" s="5"/>
      <c r="F73" s="3">
        <f aca="true" t="shared" si="4" ref="F73:I74">F74</f>
        <v>11838.3</v>
      </c>
      <c r="G73" s="3">
        <f t="shared" si="4"/>
        <v>0</v>
      </c>
      <c r="H73" s="3">
        <f t="shared" si="4"/>
        <v>19479.5</v>
      </c>
      <c r="I73" s="3">
        <f t="shared" si="4"/>
        <v>20896.3</v>
      </c>
    </row>
    <row r="74" spans="1:9" ht="30.75" customHeight="1">
      <c r="A74" s="2" t="s">
        <v>51</v>
      </c>
      <c r="B74" s="1" t="s">
        <v>8</v>
      </c>
      <c r="C74" s="1" t="s">
        <v>6</v>
      </c>
      <c r="D74" s="24" t="s">
        <v>67</v>
      </c>
      <c r="E74" s="5"/>
      <c r="F74" s="3">
        <f t="shared" si="4"/>
        <v>11838.3</v>
      </c>
      <c r="G74" s="3">
        <f t="shared" si="4"/>
        <v>0</v>
      </c>
      <c r="H74" s="3">
        <f t="shared" si="4"/>
        <v>19479.5</v>
      </c>
      <c r="I74" s="3">
        <f t="shared" si="4"/>
        <v>20896.3</v>
      </c>
    </row>
    <row r="75" spans="1:9" ht="30.75" customHeight="1">
      <c r="A75" s="2" t="s">
        <v>52</v>
      </c>
      <c r="B75" s="1" t="s">
        <v>8</v>
      </c>
      <c r="C75" s="1" t="s">
        <v>6</v>
      </c>
      <c r="D75" s="24" t="s">
        <v>67</v>
      </c>
      <c r="E75" s="1" t="s">
        <v>53</v>
      </c>
      <c r="F75" s="3">
        <f>11838.3</f>
        <v>11838.3</v>
      </c>
      <c r="G75" s="3"/>
      <c r="H75" s="3">
        <f>19479.5</f>
        <v>19479.5</v>
      </c>
      <c r="I75" s="3">
        <f>20896.3</f>
        <v>20896.3</v>
      </c>
    </row>
    <row r="76" spans="1:9" ht="31.5">
      <c r="A76" s="2" t="s">
        <v>166</v>
      </c>
      <c r="B76" s="1" t="s">
        <v>8</v>
      </c>
      <c r="C76" s="1" t="s">
        <v>15</v>
      </c>
      <c r="D76" s="24"/>
      <c r="E76" s="1"/>
      <c r="F76" s="3">
        <f aca="true" t="shared" si="5" ref="F76:I77">F77</f>
        <v>609.7</v>
      </c>
      <c r="G76" s="3">
        <f t="shared" si="5"/>
        <v>0</v>
      </c>
      <c r="H76" s="3">
        <f t="shared" si="5"/>
        <v>609.7</v>
      </c>
      <c r="I76" s="3">
        <f t="shared" si="5"/>
        <v>609.7</v>
      </c>
    </row>
    <row r="77" spans="1:9" ht="47.25">
      <c r="A77" s="2" t="s">
        <v>51</v>
      </c>
      <c r="B77" s="1" t="s">
        <v>8</v>
      </c>
      <c r="C77" s="1" t="s">
        <v>15</v>
      </c>
      <c r="D77" s="24" t="s">
        <v>66</v>
      </c>
      <c r="E77" s="1"/>
      <c r="F77" s="3">
        <f t="shared" si="5"/>
        <v>609.7</v>
      </c>
      <c r="G77" s="3">
        <f t="shared" si="5"/>
        <v>0</v>
      </c>
      <c r="H77" s="3">
        <f t="shared" si="5"/>
        <v>609.7</v>
      </c>
      <c r="I77" s="3">
        <f t="shared" si="5"/>
        <v>609.7</v>
      </c>
    </row>
    <row r="78" spans="1:9" ht="72.75" customHeight="1">
      <c r="A78" s="19" t="s">
        <v>54</v>
      </c>
      <c r="B78" s="1" t="s">
        <v>8</v>
      </c>
      <c r="C78" s="1" t="s">
        <v>15</v>
      </c>
      <c r="D78" s="24" t="s">
        <v>66</v>
      </c>
      <c r="E78" s="1" t="s">
        <v>55</v>
      </c>
      <c r="F78" s="3">
        <f>220+389.7</f>
        <v>609.7</v>
      </c>
      <c r="G78" s="3"/>
      <c r="H78" s="3">
        <f>220+389.7</f>
        <v>609.7</v>
      </c>
      <c r="I78" s="3">
        <f>220+389.7</f>
        <v>609.7</v>
      </c>
    </row>
    <row r="79" spans="1:9" ht="31.5">
      <c r="A79" s="2" t="s">
        <v>46</v>
      </c>
      <c r="B79" s="1" t="s">
        <v>8</v>
      </c>
      <c r="C79" s="1" t="s">
        <v>20</v>
      </c>
      <c r="D79" s="24"/>
      <c r="E79" s="1"/>
      <c r="F79" s="3">
        <f>F83+F87+F89+F80</f>
        <v>145921.19999999998</v>
      </c>
      <c r="G79" s="3">
        <f>G83+G87+G89+G80</f>
        <v>0</v>
      </c>
      <c r="H79" s="3">
        <f>H83+H87+H89+H80</f>
        <v>94658.8</v>
      </c>
      <c r="I79" s="3">
        <f>I83+I87+I89+I80</f>
        <v>96944</v>
      </c>
    </row>
    <row r="80" spans="1:9" ht="94.5">
      <c r="A80" s="2" t="s">
        <v>144</v>
      </c>
      <c r="B80" s="1" t="s">
        <v>8</v>
      </c>
      <c r="C80" s="1" t="s">
        <v>20</v>
      </c>
      <c r="D80" s="24" t="s">
        <v>130</v>
      </c>
      <c r="E80" s="1"/>
      <c r="F80" s="3">
        <f>F81+F82</f>
        <v>11400</v>
      </c>
      <c r="G80" s="3">
        <f>G81+G82</f>
        <v>0</v>
      </c>
      <c r="H80" s="3">
        <f>H81+H82</f>
        <v>3300</v>
      </c>
      <c r="I80" s="3">
        <f>I81+I82</f>
        <v>0</v>
      </c>
    </row>
    <row r="81" spans="1:9" ht="69.75" customHeight="1">
      <c r="A81" s="23" t="s">
        <v>100</v>
      </c>
      <c r="B81" s="49" t="s">
        <v>8</v>
      </c>
      <c r="C81" s="49" t="s">
        <v>20</v>
      </c>
      <c r="D81" s="24" t="s">
        <v>130</v>
      </c>
      <c r="E81" s="1" t="s">
        <v>50</v>
      </c>
      <c r="F81" s="3">
        <f>9000</f>
        <v>9000</v>
      </c>
      <c r="G81" s="3"/>
      <c r="H81" s="3">
        <v>0</v>
      </c>
      <c r="I81" s="3">
        <v>0</v>
      </c>
    </row>
    <row r="82" spans="1:9" ht="69.75" customHeight="1">
      <c r="A82" s="48" t="s">
        <v>54</v>
      </c>
      <c r="B82" s="49" t="s">
        <v>8</v>
      </c>
      <c r="C82" s="49" t="s">
        <v>20</v>
      </c>
      <c r="D82" s="24" t="s">
        <v>130</v>
      </c>
      <c r="E82" s="1" t="s">
        <v>55</v>
      </c>
      <c r="F82" s="3">
        <f>2400</f>
        <v>2400</v>
      </c>
      <c r="G82" s="3"/>
      <c r="H82" s="3">
        <v>3300</v>
      </c>
      <c r="I82" s="3">
        <v>0</v>
      </c>
    </row>
    <row r="83" spans="1:9" ht="110.25">
      <c r="A83" s="29" t="s">
        <v>145</v>
      </c>
      <c r="B83" s="1" t="s">
        <v>8</v>
      </c>
      <c r="C83" s="1" t="s">
        <v>20</v>
      </c>
      <c r="D83" s="24" t="s">
        <v>75</v>
      </c>
      <c r="E83" s="1"/>
      <c r="F83" s="3">
        <f>F84+F86+F85</f>
        <v>126365.4</v>
      </c>
      <c r="G83" s="3">
        <f>G84+G86</f>
        <v>0</v>
      </c>
      <c r="H83" s="3">
        <f>H84+H86</f>
        <v>91358.8</v>
      </c>
      <c r="I83" s="3">
        <f>I84+I86</f>
        <v>0</v>
      </c>
    </row>
    <row r="84" spans="1:9" s="52" customFormat="1" ht="66" customHeight="1">
      <c r="A84" s="23" t="s">
        <v>100</v>
      </c>
      <c r="B84" s="49" t="s">
        <v>8</v>
      </c>
      <c r="C84" s="49" t="s">
        <v>20</v>
      </c>
      <c r="D84" s="50" t="s">
        <v>75</v>
      </c>
      <c r="E84" s="49" t="s">
        <v>50</v>
      </c>
      <c r="F84" s="51">
        <f>1600+80693+4980.3+160</f>
        <v>87433.3</v>
      </c>
      <c r="G84" s="51"/>
      <c r="H84" s="51">
        <f>55693+595.9</f>
        <v>56288.9</v>
      </c>
      <c r="I84" s="51">
        <v>0</v>
      </c>
    </row>
    <row r="85" spans="1:9" s="52" customFormat="1" ht="66" customHeight="1">
      <c r="A85" s="2" t="s">
        <v>137</v>
      </c>
      <c r="B85" s="49" t="s">
        <v>8</v>
      </c>
      <c r="C85" s="49" t="s">
        <v>20</v>
      </c>
      <c r="D85" s="50" t="s">
        <v>75</v>
      </c>
      <c r="E85" s="49" t="s">
        <v>58</v>
      </c>
      <c r="F85" s="51">
        <f>800+80</f>
        <v>880</v>
      </c>
      <c r="G85" s="51"/>
      <c r="H85" s="51">
        <v>0</v>
      </c>
      <c r="I85" s="51">
        <v>0</v>
      </c>
    </row>
    <row r="86" spans="1:9" s="52" customFormat="1" ht="60" customHeight="1">
      <c r="A86" s="48" t="s">
        <v>54</v>
      </c>
      <c r="B86" s="49" t="s">
        <v>8</v>
      </c>
      <c r="C86" s="49" t="s">
        <v>20</v>
      </c>
      <c r="D86" s="50" t="s">
        <v>75</v>
      </c>
      <c r="E86" s="49" t="s">
        <v>55</v>
      </c>
      <c r="F86" s="51">
        <f>4500+33552.1</f>
        <v>38052.1</v>
      </c>
      <c r="G86" s="51"/>
      <c r="H86" s="51">
        <v>35069.9</v>
      </c>
      <c r="I86" s="51">
        <v>0</v>
      </c>
    </row>
    <row r="87" spans="1:9" s="52" customFormat="1" ht="94.5">
      <c r="A87" s="34" t="s">
        <v>102</v>
      </c>
      <c r="B87" s="49" t="s">
        <v>8</v>
      </c>
      <c r="C87" s="49" t="s">
        <v>20</v>
      </c>
      <c r="D87" s="50" t="s">
        <v>101</v>
      </c>
      <c r="E87" s="49"/>
      <c r="F87" s="51">
        <f>F88</f>
        <v>75</v>
      </c>
      <c r="G87" s="51">
        <f>G88</f>
        <v>0</v>
      </c>
      <c r="H87" s="51">
        <f>H88</f>
        <v>0</v>
      </c>
      <c r="I87" s="51">
        <f>I88</f>
        <v>0</v>
      </c>
    </row>
    <row r="88" spans="1:9" ht="68.25" customHeight="1">
      <c r="A88" s="23" t="s">
        <v>100</v>
      </c>
      <c r="B88" s="1" t="s">
        <v>8</v>
      </c>
      <c r="C88" s="1" t="s">
        <v>20</v>
      </c>
      <c r="D88" s="24" t="s">
        <v>101</v>
      </c>
      <c r="E88" s="1" t="s">
        <v>50</v>
      </c>
      <c r="F88" s="3">
        <f>75</f>
        <v>75</v>
      </c>
      <c r="G88" s="1"/>
      <c r="H88" s="13">
        <v>0</v>
      </c>
      <c r="I88" s="13">
        <v>0</v>
      </c>
    </row>
    <row r="89" spans="1:9" ht="47.25">
      <c r="A89" s="2" t="s">
        <v>51</v>
      </c>
      <c r="B89" s="1" t="s">
        <v>8</v>
      </c>
      <c r="C89" s="1" t="s">
        <v>20</v>
      </c>
      <c r="D89" s="24" t="s">
        <v>67</v>
      </c>
      <c r="E89" s="1"/>
      <c r="F89" s="3">
        <f>F90+F91</f>
        <v>8080.8</v>
      </c>
      <c r="G89" s="3">
        <f>G90+G91</f>
        <v>0</v>
      </c>
      <c r="H89" s="3">
        <f>H90+H91</f>
        <v>0</v>
      </c>
      <c r="I89" s="3">
        <f>I90+I91</f>
        <v>96944</v>
      </c>
    </row>
    <row r="90" spans="1:9" ht="67.5" customHeight="1">
      <c r="A90" s="23" t="s">
        <v>100</v>
      </c>
      <c r="B90" s="1" t="s">
        <v>8</v>
      </c>
      <c r="C90" s="1" t="s">
        <v>20</v>
      </c>
      <c r="D90" s="24" t="s">
        <v>67</v>
      </c>
      <c r="E90" s="1" t="s">
        <v>50</v>
      </c>
      <c r="F90" s="3">
        <f>8000+80.8</f>
        <v>8080.8</v>
      </c>
      <c r="G90" s="1"/>
      <c r="H90" s="3">
        <v>0</v>
      </c>
      <c r="I90" s="3">
        <f>55693+595.9</f>
        <v>56288.9</v>
      </c>
    </row>
    <row r="91" spans="1:9" ht="67.5" customHeight="1">
      <c r="A91" s="48" t="s">
        <v>54</v>
      </c>
      <c r="B91" s="1" t="s">
        <v>8</v>
      </c>
      <c r="C91" s="1" t="s">
        <v>20</v>
      </c>
      <c r="D91" s="24" t="s">
        <v>67</v>
      </c>
      <c r="E91" s="1" t="s">
        <v>55</v>
      </c>
      <c r="F91" s="3">
        <v>0</v>
      </c>
      <c r="G91" s="1"/>
      <c r="H91" s="3">
        <v>0</v>
      </c>
      <c r="I91" s="3">
        <f>3300+37355.1</f>
        <v>40655.1</v>
      </c>
    </row>
    <row r="92" spans="1:9" ht="31.5">
      <c r="A92" s="36" t="s">
        <v>30</v>
      </c>
      <c r="B92" s="1" t="s">
        <v>8</v>
      </c>
      <c r="C92" s="1" t="s">
        <v>27</v>
      </c>
      <c r="D92" s="24"/>
      <c r="E92" s="1"/>
      <c r="F92" s="3">
        <f>F95+F97+F93</f>
        <v>17380.3</v>
      </c>
      <c r="G92" s="3">
        <f>G95+G97+G93</f>
        <v>0</v>
      </c>
      <c r="H92" s="3">
        <f>H95+H97+H93</f>
        <v>0</v>
      </c>
      <c r="I92" s="3">
        <f>I95+I97+I93</f>
        <v>0</v>
      </c>
    </row>
    <row r="93" spans="1:9" ht="94.5">
      <c r="A93" s="47" t="s">
        <v>144</v>
      </c>
      <c r="B93" s="1" t="s">
        <v>8</v>
      </c>
      <c r="C93" s="1" t="s">
        <v>27</v>
      </c>
      <c r="D93" s="24" t="s">
        <v>130</v>
      </c>
      <c r="E93" s="1"/>
      <c r="F93" s="3">
        <f>F94</f>
        <v>15280.3</v>
      </c>
      <c r="G93" s="3">
        <f>G94</f>
        <v>0</v>
      </c>
      <c r="H93" s="3">
        <f>H94</f>
        <v>0</v>
      </c>
      <c r="I93" s="3">
        <f>I94</f>
        <v>0</v>
      </c>
    </row>
    <row r="94" spans="1:9" ht="63">
      <c r="A94" s="23" t="s">
        <v>100</v>
      </c>
      <c r="B94" s="1" t="s">
        <v>8</v>
      </c>
      <c r="C94" s="1" t="s">
        <v>27</v>
      </c>
      <c r="D94" s="24" t="s">
        <v>130</v>
      </c>
      <c r="E94" s="1" t="s">
        <v>50</v>
      </c>
      <c r="F94" s="3">
        <f>14654.4+625.9</f>
        <v>15280.3</v>
      </c>
      <c r="G94" s="3"/>
      <c r="H94" s="3">
        <v>0</v>
      </c>
      <c r="I94" s="3">
        <v>0</v>
      </c>
    </row>
    <row r="95" spans="1:9" ht="94.5">
      <c r="A95" s="58" t="s">
        <v>146</v>
      </c>
      <c r="B95" s="1" t="s">
        <v>8</v>
      </c>
      <c r="C95" s="1" t="s">
        <v>27</v>
      </c>
      <c r="D95" s="24" t="s">
        <v>103</v>
      </c>
      <c r="E95" s="1"/>
      <c r="F95" s="3">
        <f>F96</f>
        <v>1500</v>
      </c>
      <c r="G95" s="3">
        <f>G96</f>
        <v>0</v>
      </c>
      <c r="H95" s="3">
        <f>H96</f>
        <v>0</v>
      </c>
      <c r="I95" s="3">
        <f>I96</f>
        <v>0</v>
      </c>
    </row>
    <row r="96" spans="1:9" ht="69.75" customHeight="1">
      <c r="A96" s="23" t="s">
        <v>100</v>
      </c>
      <c r="B96" s="1" t="s">
        <v>8</v>
      </c>
      <c r="C96" s="1" t="s">
        <v>27</v>
      </c>
      <c r="D96" s="24" t="s">
        <v>103</v>
      </c>
      <c r="E96" s="1" t="s">
        <v>50</v>
      </c>
      <c r="F96" s="3">
        <v>1500</v>
      </c>
      <c r="G96" s="1"/>
      <c r="H96" s="13">
        <v>0</v>
      </c>
      <c r="I96" s="13">
        <v>0</v>
      </c>
    </row>
    <row r="97" spans="1:9" ht="110.25" customHeight="1">
      <c r="A97" s="37" t="s">
        <v>175</v>
      </c>
      <c r="B97" s="1" t="s">
        <v>8</v>
      </c>
      <c r="C97" s="1" t="s">
        <v>27</v>
      </c>
      <c r="D97" s="24" t="s">
        <v>68</v>
      </c>
      <c r="E97" s="1"/>
      <c r="F97" s="3">
        <f>F98</f>
        <v>600</v>
      </c>
      <c r="G97" s="3">
        <f>G98</f>
        <v>0</v>
      </c>
      <c r="H97" s="3">
        <f>H98</f>
        <v>0</v>
      </c>
      <c r="I97" s="3">
        <f>I98</f>
        <v>0</v>
      </c>
    </row>
    <row r="98" spans="1:9" ht="31.5">
      <c r="A98" s="37" t="s">
        <v>52</v>
      </c>
      <c r="B98" s="1" t="s">
        <v>8</v>
      </c>
      <c r="C98" s="1" t="s">
        <v>27</v>
      </c>
      <c r="D98" s="24" t="s">
        <v>68</v>
      </c>
      <c r="E98" s="1" t="s">
        <v>53</v>
      </c>
      <c r="F98" s="3">
        <v>600</v>
      </c>
      <c r="G98" s="1"/>
      <c r="H98" s="13">
        <v>0</v>
      </c>
      <c r="I98" s="13">
        <v>0</v>
      </c>
    </row>
    <row r="99" spans="1:9" ht="31.5">
      <c r="A99" s="4" t="s">
        <v>14</v>
      </c>
      <c r="B99" s="5" t="s">
        <v>15</v>
      </c>
      <c r="C99" s="5"/>
      <c r="D99" s="25"/>
      <c r="E99" s="5"/>
      <c r="F99" s="10">
        <f>F100+F108+F118+F127</f>
        <v>146258.59999999998</v>
      </c>
      <c r="G99" s="10">
        <f>G100+G108+G118+G127</f>
        <v>0</v>
      </c>
      <c r="H99" s="10">
        <f>H100+H108+H118+H127</f>
        <v>91556</v>
      </c>
      <c r="I99" s="10">
        <f>I100+I108+I118+I127</f>
        <v>93910.20000000001</v>
      </c>
    </row>
    <row r="100" spans="1:9" ht="15.75">
      <c r="A100" s="2" t="s">
        <v>16</v>
      </c>
      <c r="B100" s="1" t="s">
        <v>15</v>
      </c>
      <c r="C100" s="1" t="s">
        <v>5</v>
      </c>
      <c r="D100" s="24"/>
      <c r="E100" s="1"/>
      <c r="F100" s="3">
        <f>F103+F106+F101</f>
        <v>1470</v>
      </c>
      <c r="G100" s="3">
        <f>G103+G106</f>
        <v>0</v>
      </c>
      <c r="H100" s="3">
        <f>H103+H106</f>
        <v>0</v>
      </c>
      <c r="I100" s="3">
        <f>I103+I106</f>
        <v>0</v>
      </c>
    </row>
    <row r="101" spans="1:9" ht="189">
      <c r="A101" s="58" t="s">
        <v>147</v>
      </c>
      <c r="B101" s="1" t="s">
        <v>15</v>
      </c>
      <c r="C101" s="1" t="s">
        <v>5</v>
      </c>
      <c r="D101" s="24" t="s">
        <v>76</v>
      </c>
      <c r="E101" s="1"/>
      <c r="F101" s="3">
        <f>F102</f>
        <v>600</v>
      </c>
      <c r="G101" s="3">
        <f>G102</f>
        <v>0</v>
      </c>
      <c r="H101" s="3">
        <f>H102</f>
        <v>0</v>
      </c>
      <c r="I101" s="3">
        <f>I102</f>
        <v>0</v>
      </c>
    </row>
    <row r="102" spans="1:9" ht="71.25" customHeight="1">
      <c r="A102" s="23" t="s">
        <v>100</v>
      </c>
      <c r="B102" s="1" t="s">
        <v>15</v>
      </c>
      <c r="C102" s="1" t="s">
        <v>5</v>
      </c>
      <c r="D102" s="24" t="s">
        <v>76</v>
      </c>
      <c r="E102" s="1" t="s">
        <v>50</v>
      </c>
      <c r="F102" s="3">
        <f>600</f>
        <v>600</v>
      </c>
      <c r="G102" s="3"/>
      <c r="H102" s="3">
        <v>0</v>
      </c>
      <c r="I102" s="3">
        <v>0</v>
      </c>
    </row>
    <row r="103" spans="1:9" ht="57" customHeight="1" hidden="1">
      <c r="A103" s="30" t="s">
        <v>95</v>
      </c>
      <c r="B103" s="1" t="s">
        <v>15</v>
      </c>
      <c r="C103" s="1" t="s">
        <v>5</v>
      </c>
      <c r="D103" s="24" t="s">
        <v>77</v>
      </c>
      <c r="E103" s="1"/>
      <c r="F103" s="3">
        <f aca="true" t="shared" si="6" ref="F103:I104">F104</f>
        <v>0</v>
      </c>
      <c r="G103" s="3">
        <f t="shared" si="6"/>
        <v>0</v>
      </c>
      <c r="H103" s="3">
        <f t="shared" si="6"/>
        <v>0</v>
      </c>
      <c r="I103" s="3">
        <f t="shared" si="6"/>
        <v>0</v>
      </c>
    </row>
    <row r="104" spans="1:9" ht="52.5" customHeight="1" hidden="1">
      <c r="A104" s="2" t="s">
        <v>60</v>
      </c>
      <c r="B104" s="1" t="s">
        <v>15</v>
      </c>
      <c r="C104" s="1" t="s">
        <v>5</v>
      </c>
      <c r="D104" s="24" t="s">
        <v>77</v>
      </c>
      <c r="E104" s="1"/>
      <c r="F104" s="3">
        <f t="shared" si="6"/>
        <v>0</v>
      </c>
      <c r="G104" s="3">
        <f t="shared" si="6"/>
        <v>0</v>
      </c>
      <c r="H104" s="3">
        <f t="shared" si="6"/>
        <v>0</v>
      </c>
      <c r="I104" s="3">
        <f t="shared" si="6"/>
        <v>0</v>
      </c>
    </row>
    <row r="105" spans="1:9" ht="51" customHeight="1" hidden="1">
      <c r="A105" s="2" t="s">
        <v>59</v>
      </c>
      <c r="B105" s="1" t="s">
        <v>15</v>
      </c>
      <c r="C105" s="1" t="s">
        <v>5</v>
      </c>
      <c r="D105" s="24" t="s">
        <v>77</v>
      </c>
      <c r="E105" s="1" t="s">
        <v>50</v>
      </c>
      <c r="F105" s="3">
        <v>0</v>
      </c>
      <c r="G105" s="3"/>
      <c r="H105" s="3">
        <v>0</v>
      </c>
      <c r="I105" s="3">
        <v>0</v>
      </c>
    </row>
    <row r="106" spans="1:9" ht="47.25">
      <c r="A106" s="2" t="s">
        <v>51</v>
      </c>
      <c r="B106" s="1" t="s">
        <v>15</v>
      </c>
      <c r="C106" s="1" t="s">
        <v>5</v>
      </c>
      <c r="D106" s="24" t="s">
        <v>66</v>
      </c>
      <c r="E106" s="1"/>
      <c r="F106" s="3">
        <f>F107</f>
        <v>870</v>
      </c>
      <c r="G106" s="3">
        <f>G107</f>
        <v>0</v>
      </c>
      <c r="H106" s="3">
        <f>H107</f>
        <v>0</v>
      </c>
      <c r="I106" s="3">
        <f>I107</f>
        <v>0</v>
      </c>
    </row>
    <row r="107" spans="1:9" ht="63">
      <c r="A107" s="23" t="s">
        <v>100</v>
      </c>
      <c r="B107" s="1" t="s">
        <v>15</v>
      </c>
      <c r="C107" s="1" t="s">
        <v>5</v>
      </c>
      <c r="D107" s="24" t="s">
        <v>66</v>
      </c>
      <c r="E107" s="1" t="s">
        <v>50</v>
      </c>
      <c r="F107" s="3">
        <f>870</f>
        <v>870</v>
      </c>
      <c r="G107" s="3"/>
      <c r="H107" s="3">
        <v>0</v>
      </c>
      <c r="I107" s="3">
        <v>0</v>
      </c>
    </row>
    <row r="108" spans="1:9" ht="15.75">
      <c r="A108" s="2" t="s">
        <v>25</v>
      </c>
      <c r="B108" s="1" t="s">
        <v>15</v>
      </c>
      <c r="C108" s="1" t="s">
        <v>6</v>
      </c>
      <c r="D108" s="24"/>
      <c r="E108" s="1"/>
      <c r="F108" s="3">
        <f>F109+F115+F113</f>
        <v>25260.699999999997</v>
      </c>
      <c r="G108" s="3">
        <f>G109+G115+G113</f>
        <v>0</v>
      </c>
      <c r="H108" s="3">
        <f>H109+H115+H113</f>
        <v>20069.9</v>
      </c>
      <c r="I108" s="3">
        <f>I109+I115+I113</f>
        <v>20424.1</v>
      </c>
    </row>
    <row r="109" spans="1:9" ht="110.25">
      <c r="A109" s="29" t="s">
        <v>148</v>
      </c>
      <c r="B109" s="1" t="s">
        <v>15</v>
      </c>
      <c r="C109" s="1" t="s">
        <v>6</v>
      </c>
      <c r="D109" s="24" t="s">
        <v>69</v>
      </c>
      <c r="E109" s="1"/>
      <c r="F109" s="3">
        <f>F111+F110+F112</f>
        <v>4623.1</v>
      </c>
      <c r="G109" s="3">
        <f>G111+G110+G112</f>
        <v>0</v>
      </c>
      <c r="H109" s="3">
        <f>H111+H110+H112</f>
        <v>1200</v>
      </c>
      <c r="I109" s="3">
        <f>I111+I110+I112</f>
        <v>0</v>
      </c>
    </row>
    <row r="110" spans="1:9" ht="63">
      <c r="A110" s="23" t="s">
        <v>100</v>
      </c>
      <c r="B110" s="1" t="s">
        <v>15</v>
      </c>
      <c r="C110" s="1" t="s">
        <v>6</v>
      </c>
      <c r="D110" s="24" t="s">
        <v>69</v>
      </c>
      <c r="E110" s="1" t="s">
        <v>50</v>
      </c>
      <c r="F110" s="3">
        <v>0</v>
      </c>
      <c r="G110" s="3"/>
      <c r="H110" s="3">
        <v>1200</v>
      </c>
      <c r="I110" s="3">
        <v>0</v>
      </c>
    </row>
    <row r="111" spans="1:9" ht="63">
      <c r="A111" s="2" t="s">
        <v>137</v>
      </c>
      <c r="B111" s="1" t="s">
        <v>15</v>
      </c>
      <c r="C111" s="1" t="s">
        <v>6</v>
      </c>
      <c r="D111" s="24" t="s">
        <v>69</v>
      </c>
      <c r="E111" s="1" t="s">
        <v>58</v>
      </c>
      <c r="F111" s="3">
        <f>800+80</f>
        <v>880</v>
      </c>
      <c r="G111" s="3"/>
      <c r="H111" s="3">
        <v>0</v>
      </c>
      <c r="I111" s="3">
        <v>0</v>
      </c>
    </row>
    <row r="112" spans="1:9" ht="31.5">
      <c r="A112" s="47" t="s">
        <v>52</v>
      </c>
      <c r="B112" s="1" t="s">
        <v>15</v>
      </c>
      <c r="C112" s="1" t="s">
        <v>6</v>
      </c>
      <c r="D112" s="24" t="s">
        <v>69</v>
      </c>
      <c r="E112" s="1" t="s">
        <v>53</v>
      </c>
      <c r="F112" s="3">
        <v>3743.1</v>
      </c>
      <c r="G112" s="3"/>
      <c r="H112" s="3">
        <v>0</v>
      </c>
      <c r="I112" s="3">
        <v>0</v>
      </c>
    </row>
    <row r="113" spans="1:9" ht="47.25">
      <c r="A113" s="58" t="s">
        <v>132</v>
      </c>
      <c r="B113" s="1" t="s">
        <v>15</v>
      </c>
      <c r="C113" s="1" t="s">
        <v>6</v>
      </c>
      <c r="D113" s="24" t="s">
        <v>131</v>
      </c>
      <c r="E113" s="1"/>
      <c r="F113" s="3">
        <f>F114</f>
        <v>3678</v>
      </c>
      <c r="G113" s="3">
        <f>G114</f>
        <v>0</v>
      </c>
      <c r="H113" s="3">
        <f>H114</f>
        <v>0</v>
      </c>
      <c r="I113" s="3">
        <f>I114</f>
        <v>0</v>
      </c>
    </row>
    <row r="114" spans="1:9" ht="63">
      <c r="A114" s="23" t="s">
        <v>100</v>
      </c>
      <c r="B114" s="1" t="s">
        <v>15</v>
      </c>
      <c r="C114" s="1" t="s">
        <v>6</v>
      </c>
      <c r="D114" s="24" t="s">
        <v>131</v>
      </c>
      <c r="E114" s="1" t="s">
        <v>50</v>
      </c>
      <c r="F114" s="3">
        <v>3678</v>
      </c>
      <c r="G114" s="3"/>
      <c r="H114" s="3">
        <v>0</v>
      </c>
      <c r="I114" s="3">
        <v>0</v>
      </c>
    </row>
    <row r="115" spans="1:9" ht="47.25">
      <c r="A115" s="2" t="s">
        <v>51</v>
      </c>
      <c r="B115" s="1" t="s">
        <v>15</v>
      </c>
      <c r="C115" s="1" t="s">
        <v>6</v>
      </c>
      <c r="D115" s="24" t="s">
        <v>66</v>
      </c>
      <c r="E115" s="1"/>
      <c r="F115" s="3">
        <f>F117+F116</f>
        <v>16959.6</v>
      </c>
      <c r="G115" s="3">
        <f>G117+G116</f>
        <v>0</v>
      </c>
      <c r="H115" s="3">
        <f>H117+H116</f>
        <v>18869.9</v>
      </c>
      <c r="I115" s="3">
        <f>I117+I116</f>
        <v>20424.1</v>
      </c>
    </row>
    <row r="116" spans="1:9" ht="63">
      <c r="A116" s="23" t="s">
        <v>100</v>
      </c>
      <c r="B116" s="1" t="s">
        <v>15</v>
      </c>
      <c r="C116" s="1" t="s">
        <v>6</v>
      </c>
      <c r="D116" s="24" t="s">
        <v>66</v>
      </c>
      <c r="E116" s="1" t="s">
        <v>50</v>
      </c>
      <c r="F116" s="3">
        <v>0</v>
      </c>
      <c r="G116" s="3"/>
      <c r="H116" s="3">
        <v>0</v>
      </c>
      <c r="I116" s="3">
        <f>1200</f>
        <v>1200</v>
      </c>
    </row>
    <row r="117" spans="1:9" ht="31.5">
      <c r="A117" s="38" t="s">
        <v>52</v>
      </c>
      <c r="B117" s="1" t="s">
        <v>15</v>
      </c>
      <c r="C117" s="1" t="s">
        <v>6</v>
      </c>
      <c r="D117" s="24" t="s">
        <v>67</v>
      </c>
      <c r="E117" s="1" t="s">
        <v>53</v>
      </c>
      <c r="F117" s="3">
        <f>2959.6+14000</f>
        <v>16959.6</v>
      </c>
      <c r="G117" s="3"/>
      <c r="H117" s="3">
        <f>4869.9+14000</f>
        <v>18869.9</v>
      </c>
      <c r="I117" s="3">
        <f>5224.1+14000</f>
        <v>19224.1</v>
      </c>
    </row>
    <row r="118" spans="1:9" ht="15.75">
      <c r="A118" s="2" t="s">
        <v>32</v>
      </c>
      <c r="B118" s="1" t="s">
        <v>15</v>
      </c>
      <c r="C118" s="1" t="s">
        <v>7</v>
      </c>
      <c r="D118" s="24"/>
      <c r="E118" s="1"/>
      <c r="F118" s="3">
        <f>F119+F121+F123+F125</f>
        <v>108371.09999999999</v>
      </c>
      <c r="G118" s="3">
        <f>G119+G121+G123+G125</f>
        <v>0</v>
      </c>
      <c r="H118" s="3">
        <f>H119+H121+H123+H125</f>
        <v>63913.700000000004</v>
      </c>
      <c r="I118" s="3">
        <f>I119+I121+I123+I125</f>
        <v>65913.70000000001</v>
      </c>
    </row>
    <row r="119" spans="1:9" ht="94.5">
      <c r="A119" s="39" t="s">
        <v>173</v>
      </c>
      <c r="B119" s="1" t="s">
        <v>15</v>
      </c>
      <c r="C119" s="1" t="s">
        <v>7</v>
      </c>
      <c r="D119" s="24" t="s">
        <v>104</v>
      </c>
      <c r="E119" s="1"/>
      <c r="F119" s="3">
        <f>F120</f>
        <v>5367.6</v>
      </c>
      <c r="G119" s="3">
        <f>G120</f>
        <v>0</v>
      </c>
      <c r="H119" s="3">
        <f>H120</f>
        <v>0</v>
      </c>
      <c r="I119" s="3">
        <f>I120</f>
        <v>0</v>
      </c>
    </row>
    <row r="120" spans="1:9" ht="63">
      <c r="A120" s="23" t="s">
        <v>100</v>
      </c>
      <c r="B120" s="1" t="s">
        <v>15</v>
      </c>
      <c r="C120" s="1" t="s">
        <v>7</v>
      </c>
      <c r="D120" s="24" t="s">
        <v>104</v>
      </c>
      <c r="E120" s="1" t="s">
        <v>50</v>
      </c>
      <c r="F120" s="3">
        <v>5367.6</v>
      </c>
      <c r="G120" s="3"/>
      <c r="H120" s="3">
        <v>0</v>
      </c>
      <c r="I120" s="3">
        <v>0</v>
      </c>
    </row>
    <row r="121" spans="1:9" ht="78.75">
      <c r="A121" s="35" t="s">
        <v>179</v>
      </c>
      <c r="B121" s="1" t="s">
        <v>15</v>
      </c>
      <c r="C121" s="1" t="s">
        <v>7</v>
      </c>
      <c r="D121" s="24" t="s">
        <v>78</v>
      </c>
      <c r="E121" s="1"/>
      <c r="F121" s="3">
        <f>F122</f>
        <v>55713.7</v>
      </c>
      <c r="G121" s="3">
        <f>G122</f>
        <v>0</v>
      </c>
      <c r="H121" s="3">
        <f>H122</f>
        <v>50913.700000000004</v>
      </c>
      <c r="I121" s="3">
        <f>I122</f>
        <v>50913.700000000004</v>
      </c>
    </row>
    <row r="122" spans="1:9" s="52" customFormat="1" ht="78.75">
      <c r="A122" s="48" t="s">
        <v>54</v>
      </c>
      <c r="B122" s="49" t="s">
        <v>15</v>
      </c>
      <c r="C122" s="49" t="s">
        <v>7</v>
      </c>
      <c r="D122" s="50" t="s">
        <v>78</v>
      </c>
      <c r="E122" s="49" t="s">
        <v>55</v>
      </c>
      <c r="F122" s="51">
        <f>17022.3+38691.4</f>
        <v>55713.7</v>
      </c>
      <c r="G122" s="51"/>
      <c r="H122" s="51">
        <f>17022.3+32000+1891.4</f>
        <v>50913.700000000004</v>
      </c>
      <c r="I122" s="51">
        <f>17022.3+32000+1891.4</f>
        <v>50913.700000000004</v>
      </c>
    </row>
    <row r="123" spans="1:9" ht="94.5">
      <c r="A123" s="57" t="s">
        <v>125</v>
      </c>
      <c r="B123" s="22" t="s">
        <v>15</v>
      </c>
      <c r="C123" s="22" t="s">
        <v>7</v>
      </c>
      <c r="D123" s="24" t="s">
        <v>123</v>
      </c>
      <c r="E123" s="22"/>
      <c r="F123" s="3">
        <f>F124</f>
        <v>29489.8</v>
      </c>
      <c r="G123" s="3">
        <f>G124</f>
        <v>0</v>
      </c>
      <c r="H123" s="3">
        <f>H124</f>
        <v>0</v>
      </c>
      <c r="I123" s="3">
        <f>I124</f>
        <v>0</v>
      </c>
    </row>
    <row r="124" spans="1:9" ht="63">
      <c r="A124" s="2" t="s">
        <v>100</v>
      </c>
      <c r="B124" s="22" t="s">
        <v>15</v>
      </c>
      <c r="C124" s="22" t="s">
        <v>7</v>
      </c>
      <c r="D124" s="24" t="s">
        <v>123</v>
      </c>
      <c r="E124" s="22" t="s">
        <v>50</v>
      </c>
      <c r="F124" s="3">
        <f>29430.8+59</f>
        <v>29489.8</v>
      </c>
      <c r="G124" s="3"/>
      <c r="H124" s="3">
        <v>0</v>
      </c>
      <c r="I124" s="3">
        <v>0</v>
      </c>
    </row>
    <row r="125" spans="1:9" s="52" customFormat="1" ht="47.25">
      <c r="A125" s="53" t="s">
        <v>51</v>
      </c>
      <c r="B125" s="49" t="s">
        <v>15</v>
      </c>
      <c r="C125" s="49" t="s">
        <v>7</v>
      </c>
      <c r="D125" s="50" t="s">
        <v>66</v>
      </c>
      <c r="E125" s="49"/>
      <c r="F125" s="51">
        <f>F126</f>
        <v>17800</v>
      </c>
      <c r="G125" s="51">
        <f>G126</f>
        <v>0</v>
      </c>
      <c r="H125" s="51">
        <f>H126</f>
        <v>13000</v>
      </c>
      <c r="I125" s="51">
        <f>I126</f>
        <v>15000</v>
      </c>
    </row>
    <row r="126" spans="1:9" ht="69.75" customHeight="1">
      <c r="A126" s="2" t="s">
        <v>100</v>
      </c>
      <c r="B126" s="1" t="s">
        <v>15</v>
      </c>
      <c r="C126" s="1" t="s">
        <v>7</v>
      </c>
      <c r="D126" s="24" t="s">
        <v>67</v>
      </c>
      <c r="E126" s="1" t="s">
        <v>50</v>
      </c>
      <c r="F126" s="3">
        <v>17800</v>
      </c>
      <c r="G126" s="3"/>
      <c r="H126" s="3">
        <v>13000</v>
      </c>
      <c r="I126" s="3">
        <v>15000</v>
      </c>
    </row>
    <row r="127" spans="1:9" ht="27.75" customHeight="1">
      <c r="A127" s="19" t="s">
        <v>31</v>
      </c>
      <c r="B127" s="1" t="s">
        <v>15</v>
      </c>
      <c r="C127" s="1" t="s">
        <v>15</v>
      </c>
      <c r="D127" s="24"/>
      <c r="E127" s="1"/>
      <c r="F127" s="3">
        <f>F128+F133+F130</f>
        <v>11156.800000000001</v>
      </c>
      <c r="G127" s="3">
        <f>G128+G133+G130</f>
        <v>0</v>
      </c>
      <c r="H127" s="3">
        <f>H128+H133+H130</f>
        <v>7572.4</v>
      </c>
      <c r="I127" s="3">
        <f>I128+I133+I130</f>
        <v>7572.4</v>
      </c>
    </row>
    <row r="128" spans="1:9" ht="94.5">
      <c r="A128" s="40" t="s">
        <v>149</v>
      </c>
      <c r="B128" s="1" t="s">
        <v>15</v>
      </c>
      <c r="C128" s="1" t="s">
        <v>15</v>
      </c>
      <c r="D128" s="24" t="s">
        <v>105</v>
      </c>
      <c r="E128" s="1"/>
      <c r="F128" s="3">
        <f>F129</f>
        <v>2040</v>
      </c>
      <c r="G128" s="3">
        <f>G129</f>
        <v>0</v>
      </c>
      <c r="H128" s="3">
        <f>H129</f>
        <v>0</v>
      </c>
      <c r="I128" s="3">
        <f>I129</f>
        <v>0</v>
      </c>
    </row>
    <row r="129" spans="1:9" ht="69" customHeight="1">
      <c r="A129" s="19" t="s">
        <v>54</v>
      </c>
      <c r="B129" s="1" t="s">
        <v>15</v>
      </c>
      <c r="C129" s="1" t="s">
        <v>15</v>
      </c>
      <c r="D129" s="24" t="s">
        <v>105</v>
      </c>
      <c r="E129" s="1" t="s">
        <v>55</v>
      </c>
      <c r="F129" s="3">
        <v>2040</v>
      </c>
      <c r="G129" s="3"/>
      <c r="H129" s="3">
        <v>0</v>
      </c>
      <c r="I129" s="3">
        <v>0</v>
      </c>
    </row>
    <row r="130" spans="1:9" ht="63">
      <c r="A130" s="2" t="s">
        <v>48</v>
      </c>
      <c r="B130" s="1" t="s">
        <v>15</v>
      </c>
      <c r="C130" s="1" t="s">
        <v>15</v>
      </c>
      <c r="D130" s="24" t="s">
        <v>117</v>
      </c>
      <c r="E130" s="1"/>
      <c r="F130" s="3">
        <f>F131+F132</f>
        <v>856.6999999999999</v>
      </c>
      <c r="G130" s="3">
        <f>G131+G132</f>
        <v>0</v>
      </c>
      <c r="H130" s="3">
        <f>H131+H132</f>
        <v>772.4</v>
      </c>
      <c r="I130" s="3">
        <f>I131+I132</f>
        <v>772.4</v>
      </c>
    </row>
    <row r="131" spans="1:9" ht="141.75">
      <c r="A131" s="23" t="s">
        <v>115</v>
      </c>
      <c r="B131" s="1" t="s">
        <v>15</v>
      </c>
      <c r="C131" s="1" t="s">
        <v>15</v>
      </c>
      <c r="D131" s="24" t="s">
        <v>117</v>
      </c>
      <c r="E131" s="1" t="s">
        <v>49</v>
      </c>
      <c r="F131" s="3">
        <f>778.8</f>
        <v>778.8</v>
      </c>
      <c r="G131" s="3"/>
      <c r="H131" s="3">
        <f>772.4</f>
        <v>772.4</v>
      </c>
      <c r="I131" s="3">
        <f>772.4</f>
        <v>772.4</v>
      </c>
    </row>
    <row r="132" spans="1:9" ht="69.75" customHeight="1">
      <c r="A132" s="2" t="s">
        <v>100</v>
      </c>
      <c r="B132" s="1" t="s">
        <v>15</v>
      </c>
      <c r="C132" s="1" t="s">
        <v>15</v>
      </c>
      <c r="D132" s="24" t="s">
        <v>117</v>
      </c>
      <c r="E132" s="1" t="s">
        <v>50</v>
      </c>
      <c r="F132" s="3">
        <f>77.9</f>
        <v>77.9</v>
      </c>
      <c r="G132" s="3"/>
      <c r="H132" s="3">
        <v>0</v>
      </c>
      <c r="I132" s="3">
        <v>0</v>
      </c>
    </row>
    <row r="133" spans="1:9" ht="47.25">
      <c r="A133" s="2" t="s">
        <v>51</v>
      </c>
      <c r="B133" s="1" t="s">
        <v>15</v>
      </c>
      <c r="C133" s="1" t="s">
        <v>15</v>
      </c>
      <c r="D133" s="24" t="s">
        <v>66</v>
      </c>
      <c r="E133" s="1"/>
      <c r="F133" s="3">
        <f>F134+F135+F136</f>
        <v>8260.1</v>
      </c>
      <c r="G133" s="3">
        <f>G134+G135+G136</f>
        <v>0</v>
      </c>
      <c r="H133" s="3">
        <f>H134+H135+H136</f>
        <v>6800</v>
      </c>
      <c r="I133" s="3">
        <f>I134+I135+I136</f>
        <v>6800</v>
      </c>
    </row>
    <row r="134" spans="1:9" ht="141.75">
      <c r="A134" s="23" t="s">
        <v>115</v>
      </c>
      <c r="B134" s="1" t="s">
        <v>15</v>
      </c>
      <c r="C134" s="1" t="s">
        <v>15</v>
      </c>
      <c r="D134" s="24" t="s">
        <v>66</v>
      </c>
      <c r="E134" s="1" t="s">
        <v>49</v>
      </c>
      <c r="F134" s="3">
        <v>7213</v>
      </c>
      <c r="G134" s="3"/>
      <c r="H134" s="3">
        <v>6000</v>
      </c>
      <c r="I134" s="3">
        <v>6000</v>
      </c>
    </row>
    <row r="135" spans="1:9" ht="69.75" customHeight="1">
      <c r="A135" s="2" t="s">
        <v>100</v>
      </c>
      <c r="B135" s="1" t="s">
        <v>15</v>
      </c>
      <c r="C135" s="1" t="s">
        <v>15</v>
      </c>
      <c r="D135" s="24" t="s">
        <v>66</v>
      </c>
      <c r="E135" s="1" t="s">
        <v>50</v>
      </c>
      <c r="F135" s="3">
        <v>939.8</v>
      </c>
      <c r="G135" s="3"/>
      <c r="H135" s="3">
        <v>800</v>
      </c>
      <c r="I135" s="3">
        <v>800</v>
      </c>
    </row>
    <row r="136" spans="1:9" ht="31.5">
      <c r="A136" s="2" t="s">
        <v>52</v>
      </c>
      <c r="B136" s="1" t="s">
        <v>15</v>
      </c>
      <c r="C136" s="1" t="s">
        <v>15</v>
      </c>
      <c r="D136" s="24" t="s">
        <v>66</v>
      </c>
      <c r="E136" s="1" t="s">
        <v>53</v>
      </c>
      <c r="F136" s="3">
        <v>107.3</v>
      </c>
      <c r="G136" s="3"/>
      <c r="H136" s="3">
        <v>0</v>
      </c>
      <c r="I136" s="3">
        <v>0</v>
      </c>
    </row>
    <row r="137" spans="1:9" ht="15.75">
      <c r="A137" s="60" t="s">
        <v>167</v>
      </c>
      <c r="B137" s="5" t="s">
        <v>37</v>
      </c>
      <c r="C137" s="5"/>
      <c r="D137" s="25"/>
      <c r="E137" s="5"/>
      <c r="F137" s="10">
        <f>F141+F138</f>
        <v>4026.9</v>
      </c>
      <c r="G137" s="10">
        <f>G141+G138</f>
        <v>0</v>
      </c>
      <c r="H137" s="10">
        <f>H141+H138</f>
        <v>3850</v>
      </c>
      <c r="I137" s="10">
        <f>I141+I138</f>
        <v>3930</v>
      </c>
    </row>
    <row r="138" spans="1:9" ht="31.5">
      <c r="A138" s="47" t="s">
        <v>190</v>
      </c>
      <c r="B138" s="1" t="s">
        <v>37</v>
      </c>
      <c r="C138" s="1" t="s">
        <v>6</v>
      </c>
      <c r="D138" s="24"/>
      <c r="E138" s="1"/>
      <c r="F138" s="3">
        <f aca="true" t="shared" si="7" ref="F138:I139">F139</f>
        <v>256.9</v>
      </c>
      <c r="G138" s="3">
        <f t="shared" si="7"/>
        <v>0</v>
      </c>
      <c r="H138" s="3">
        <f t="shared" si="7"/>
        <v>0</v>
      </c>
      <c r="I138" s="3">
        <f t="shared" si="7"/>
        <v>0</v>
      </c>
    </row>
    <row r="139" spans="1:9" ht="110.25">
      <c r="A139" s="29" t="s">
        <v>148</v>
      </c>
      <c r="B139" s="1" t="s">
        <v>37</v>
      </c>
      <c r="C139" s="1" t="s">
        <v>6</v>
      </c>
      <c r="D139" s="24" t="s">
        <v>191</v>
      </c>
      <c r="E139" s="1"/>
      <c r="F139" s="3">
        <f t="shared" si="7"/>
        <v>256.9</v>
      </c>
      <c r="G139" s="3">
        <f t="shared" si="7"/>
        <v>0</v>
      </c>
      <c r="H139" s="3">
        <f t="shared" si="7"/>
        <v>0</v>
      </c>
      <c r="I139" s="3">
        <f t="shared" si="7"/>
        <v>0</v>
      </c>
    </row>
    <row r="140" spans="1:9" ht="63">
      <c r="A140" s="2" t="s">
        <v>137</v>
      </c>
      <c r="B140" s="1" t="s">
        <v>37</v>
      </c>
      <c r="C140" s="1" t="s">
        <v>6</v>
      </c>
      <c r="D140" s="24" t="s">
        <v>191</v>
      </c>
      <c r="E140" s="1" t="s">
        <v>58</v>
      </c>
      <c r="F140" s="3">
        <v>256.9</v>
      </c>
      <c r="G140" s="3"/>
      <c r="H140" s="3">
        <v>0</v>
      </c>
      <c r="I140" s="3">
        <v>0</v>
      </c>
    </row>
    <row r="141" spans="1:9" ht="31.5">
      <c r="A141" s="2" t="s">
        <v>170</v>
      </c>
      <c r="B141" s="1" t="s">
        <v>37</v>
      </c>
      <c r="C141" s="1" t="s">
        <v>15</v>
      </c>
      <c r="D141" s="24"/>
      <c r="E141" s="1"/>
      <c r="F141" s="3">
        <f aca="true" t="shared" si="8" ref="F141:I142">F142</f>
        <v>3770</v>
      </c>
      <c r="G141" s="3">
        <f t="shared" si="8"/>
        <v>0</v>
      </c>
      <c r="H141" s="3">
        <f t="shared" si="8"/>
        <v>3850</v>
      </c>
      <c r="I141" s="3">
        <f t="shared" si="8"/>
        <v>3930</v>
      </c>
    </row>
    <row r="142" spans="1:9" ht="78.75">
      <c r="A142" s="35" t="s">
        <v>179</v>
      </c>
      <c r="B142" s="1" t="s">
        <v>37</v>
      </c>
      <c r="C142" s="1" t="s">
        <v>15</v>
      </c>
      <c r="D142" s="24" t="s">
        <v>171</v>
      </c>
      <c r="E142" s="1"/>
      <c r="F142" s="3">
        <f t="shared" si="8"/>
        <v>3770</v>
      </c>
      <c r="G142" s="3">
        <f t="shared" si="8"/>
        <v>0</v>
      </c>
      <c r="H142" s="3">
        <f t="shared" si="8"/>
        <v>3850</v>
      </c>
      <c r="I142" s="3">
        <f t="shared" si="8"/>
        <v>3930</v>
      </c>
    </row>
    <row r="143" spans="1:9" ht="66.75" customHeight="1">
      <c r="A143" s="19" t="s">
        <v>54</v>
      </c>
      <c r="B143" s="1" t="s">
        <v>37</v>
      </c>
      <c r="C143" s="1" t="s">
        <v>15</v>
      </c>
      <c r="D143" s="24" t="s">
        <v>171</v>
      </c>
      <c r="E143" s="1" t="s">
        <v>55</v>
      </c>
      <c r="F143" s="3">
        <f>3770</f>
        <v>3770</v>
      </c>
      <c r="G143" s="1"/>
      <c r="H143" s="13">
        <v>3850</v>
      </c>
      <c r="I143" s="13">
        <v>3930</v>
      </c>
    </row>
    <row r="144" spans="1:9" ht="15" customHeight="1">
      <c r="A144" s="4" t="s">
        <v>17</v>
      </c>
      <c r="B144" s="5" t="s">
        <v>9</v>
      </c>
      <c r="C144" s="5"/>
      <c r="D144" s="25"/>
      <c r="E144" s="5"/>
      <c r="F144" s="10">
        <f>F145+F156+F211+F182+F203+F218</f>
        <v>1372940.2</v>
      </c>
      <c r="G144" s="10">
        <f>G145+G156+G211+G182+G203+G218</f>
        <v>0</v>
      </c>
      <c r="H144" s="10">
        <f>H145+H156+H211+H182+H203+H218</f>
        <v>1194351.9</v>
      </c>
      <c r="I144" s="10">
        <f>I145+I156+I211+I182+I203+I218</f>
        <v>1029340.7</v>
      </c>
    </row>
    <row r="145" spans="1:9" ht="15.75" customHeight="1">
      <c r="A145" s="2" t="s">
        <v>18</v>
      </c>
      <c r="B145" s="1" t="s">
        <v>9</v>
      </c>
      <c r="C145" s="1" t="s">
        <v>5</v>
      </c>
      <c r="D145" s="24"/>
      <c r="E145" s="1"/>
      <c r="F145" s="3">
        <f>F146+F148+F152+F154+F150</f>
        <v>374426.4</v>
      </c>
      <c r="G145" s="3">
        <f>G146+G148+G152+G154+G150</f>
        <v>0</v>
      </c>
      <c r="H145" s="3">
        <f>H146+H148+H152+H154+H150</f>
        <v>347676.3</v>
      </c>
      <c r="I145" s="3">
        <f>I146+I148+I152+I154+I150</f>
        <v>357214.7</v>
      </c>
    </row>
    <row r="146" spans="1:9" ht="94.5">
      <c r="A146" s="28" t="s">
        <v>150</v>
      </c>
      <c r="B146" s="1" t="s">
        <v>9</v>
      </c>
      <c r="C146" s="1" t="s">
        <v>5</v>
      </c>
      <c r="D146" s="24" t="s">
        <v>79</v>
      </c>
      <c r="E146" s="1"/>
      <c r="F146" s="3">
        <f>F147</f>
        <v>500</v>
      </c>
      <c r="G146" s="3">
        <f>G147</f>
        <v>0</v>
      </c>
      <c r="H146" s="3">
        <f>H147</f>
        <v>0</v>
      </c>
      <c r="I146" s="3">
        <f>I147</f>
        <v>0</v>
      </c>
    </row>
    <row r="147" spans="1:9" ht="68.25" customHeight="1">
      <c r="A147" s="19" t="s">
        <v>54</v>
      </c>
      <c r="B147" s="1" t="s">
        <v>9</v>
      </c>
      <c r="C147" s="1" t="s">
        <v>5</v>
      </c>
      <c r="D147" s="24" t="s">
        <v>79</v>
      </c>
      <c r="E147" s="1" t="s">
        <v>55</v>
      </c>
      <c r="F147" s="3">
        <v>500</v>
      </c>
      <c r="G147" s="3"/>
      <c r="H147" s="3">
        <v>0</v>
      </c>
      <c r="I147" s="3">
        <v>0</v>
      </c>
    </row>
    <row r="148" spans="1:9" ht="94.5">
      <c r="A148" s="29" t="s">
        <v>151</v>
      </c>
      <c r="B148" s="1" t="s">
        <v>9</v>
      </c>
      <c r="C148" s="1" t="s">
        <v>5</v>
      </c>
      <c r="D148" s="24" t="s">
        <v>80</v>
      </c>
      <c r="E148" s="1"/>
      <c r="F148" s="12">
        <f>F149</f>
        <v>800</v>
      </c>
      <c r="G148" s="12">
        <f>G149</f>
        <v>0</v>
      </c>
      <c r="H148" s="12">
        <f>H149</f>
        <v>0</v>
      </c>
      <c r="I148" s="12">
        <f>I149</f>
        <v>0</v>
      </c>
    </row>
    <row r="149" spans="1:9" ht="68.25" customHeight="1">
      <c r="A149" s="19" t="s">
        <v>54</v>
      </c>
      <c r="B149" s="1" t="s">
        <v>9</v>
      </c>
      <c r="C149" s="1" t="s">
        <v>5</v>
      </c>
      <c r="D149" s="24" t="s">
        <v>80</v>
      </c>
      <c r="E149" s="1" t="s">
        <v>55</v>
      </c>
      <c r="F149" s="12">
        <v>800</v>
      </c>
      <c r="G149" s="3"/>
      <c r="H149" s="13">
        <v>0</v>
      </c>
      <c r="I149" s="13">
        <v>0</v>
      </c>
    </row>
    <row r="150" spans="1:9" ht="117.75" customHeight="1">
      <c r="A150" s="58" t="s">
        <v>156</v>
      </c>
      <c r="B150" s="1" t="s">
        <v>9</v>
      </c>
      <c r="C150" s="1" t="s">
        <v>5</v>
      </c>
      <c r="D150" s="24" t="s">
        <v>184</v>
      </c>
      <c r="E150" s="1"/>
      <c r="F150" s="12">
        <f>F151</f>
        <v>880</v>
      </c>
      <c r="G150" s="12">
        <f>G151</f>
        <v>0</v>
      </c>
      <c r="H150" s="12">
        <f>H151</f>
        <v>0</v>
      </c>
      <c r="I150" s="12">
        <f>I151</f>
        <v>0</v>
      </c>
    </row>
    <row r="151" spans="1:9" ht="63" customHeight="1">
      <c r="A151" s="19" t="s">
        <v>54</v>
      </c>
      <c r="B151" s="1" t="s">
        <v>9</v>
      </c>
      <c r="C151" s="1" t="s">
        <v>5</v>
      </c>
      <c r="D151" s="24" t="s">
        <v>184</v>
      </c>
      <c r="E151" s="1" t="s">
        <v>55</v>
      </c>
      <c r="F151" s="12">
        <f>800+80</f>
        <v>880</v>
      </c>
      <c r="G151" s="3"/>
      <c r="H151" s="13">
        <v>0</v>
      </c>
      <c r="I151" s="13">
        <v>0</v>
      </c>
    </row>
    <row r="152" spans="1:9" ht="141.75">
      <c r="A152" s="35" t="s">
        <v>180</v>
      </c>
      <c r="B152" s="1" t="s">
        <v>9</v>
      </c>
      <c r="C152" s="1" t="s">
        <v>5</v>
      </c>
      <c r="D152" s="24" t="s">
        <v>70</v>
      </c>
      <c r="E152" s="1"/>
      <c r="F152" s="12">
        <f>F153</f>
        <v>333425.5</v>
      </c>
      <c r="G152" s="12">
        <f>G153</f>
        <v>0</v>
      </c>
      <c r="H152" s="12">
        <f>H153</f>
        <v>319762.5</v>
      </c>
      <c r="I152" s="12">
        <f>I153</f>
        <v>329300.9</v>
      </c>
    </row>
    <row r="153" spans="1:9" ht="67.5" customHeight="1">
      <c r="A153" s="2" t="s">
        <v>54</v>
      </c>
      <c r="B153" s="1" t="s">
        <v>9</v>
      </c>
      <c r="C153" s="1" t="s">
        <v>5</v>
      </c>
      <c r="D153" s="24" t="s">
        <v>70</v>
      </c>
      <c r="E153" s="1" t="s">
        <v>55</v>
      </c>
      <c r="F153" s="12">
        <f>218425.5+115000</f>
        <v>333425.5</v>
      </c>
      <c r="G153" s="1"/>
      <c r="H153" s="12">
        <f>214859.8+104902.7</f>
        <v>319762.5</v>
      </c>
      <c r="I153" s="12">
        <f>214404.9+114896</f>
        <v>329300.9</v>
      </c>
    </row>
    <row r="154" spans="1:9" ht="110.25">
      <c r="A154" s="57" t="s">
        <v>181</v>
      </c>
      <c r="B154" s="1" t="s">
        <v>9</v>
      </c>
      <c r="C154" s="1" t="s">
        <v>5</v>
      </c>
      <c r="D154" s="24" t="s">
        <v>98</v>
      </c>
      <c r="E154" s="1"/>
      <c r="F154" s="12">
        <f>F155</f>
        <v>38820.9</v>
      </c>
      <c r="G154" s="12">
        <f>G155</f>
        <v>0</v>
      </c>
      <c r="H154" s="12">
        <f>H155</f>
        <v>27913.8</v>
      </c>
      <c r="I154" s="12">
        <f>I155</f>
        <v>27913.8</v>
      </c>
    </row>
    <row r="155" spans="1:9" ht="141.75">
      <c r="A155" s="23" t="s">
        <v>115</v>
      </c>
      <c r="B155" s="1" t="s">
        <v>9</v>
      </c>
      <c r="C155" s="1" t="s">
        <v>5</v>
      </c>
      <c r="D155" s="24" t="s">
        <v>98</v>
      </c>
      <c r="E155" s="1" t="s">
        <v>49</v>
      </c>
      <c r="F155" s="12">
        <f>28377+10443.9</f>
        <v>38820.9</v>
      </c>
      <c r="G155" s="1"/>
      <c r="H155" s="12">
        <f>27913.8</f>
        <v>27913.8</v>
      </c>
      <c r="I155" s="12">
        <f>27913.8</f>
        <v>27913.8</v>
      </c>
    </row>
    <row r="156" spans="1:9" ht="15.75">
      <c r="A156" s="2" t="s">
        <v>19</v>
      </c>
      <c r="B156" s="1" t="s">
        <v>9</v>
      </c>
      <c r="C156" s="1" t="s">
        <v>6</v>
      </c>
      <c r="D156" s="24"/>
      <c r="E156" s="1"/>
      <c r="F156" s="3">
        <f>F157+F159+F163+F165+F167+F169+F171+F175+F179+F161</f>
        <v>902661.7000000001</v>
      </c>
      <c r="G156" s="3">
        <f>G157+G159+G163+G165+G167+G169+G171+G175+G179+G161</f>
        <v>0</v>
      </c>
      <c r="H156" s="3">
        <f>H157+H159+H163+H165+H167+H169+H171+H175+H179+H161</f>
        <v>776167.5</v>
      </c>
      <c r="I156" s="3">
        <f>I157+I159+I163+I165+I167+I169+I171+I175+I179+I161</f>
        <v>600551.2</v>
      </c>
    </row>
    <row r="157" spans="1:9" ht="94.5">
      <c r="A157" s="28" t="s">
        <v>150</v>
      </c>
      <c r="B157" s="1" t="s">
        <v>9</v>
      </c>
      <c r="C157" s="1" t="s">
        <v>6</v>
      </c>
      <c r="D157" s="24" t="s">
        <v>79</v>
      </c>
      <c r="E157" s="1"/>
      <c r="F157" s="3">
        <f>F158</f>
        <v>515.5</v>
      </c>
      <c r="G157" s="3">
        <f>G158</f>
        <v>0</v>
      </c>
      <c r="H157" s="3">
        <f>H158</f>
        <v>0</v>
      </c>
      <c r="I157" s="3">
        <f>I158</f>
        <v>0</v>
      </c>
    </row>
    <row r="158" spans="1:9" ht="73.5" customHeight="1">
      <c r="A158" s="2" t="s">
        <v>100</v>
      </c>
      <c r="B158" s="1" t="s">
        <v>9</v>
      </c>
      <c r="C158" s="1" t="s">
        <v>6</v>
      </c>
      <c r="D158" s="24" t="s">
        <v>79</v>
      </c>
      <c r="E158" s="1" t="s">
        <v>50</v>
      </c>
      <c r="F158" s="3">
        <v>515.5</v>
      </c>
      <c r="G158" s="3"/>
      <c r="H158" s="13">
        <v>0</v>
      </c>
      <c r="I158" s="13">
        <v>0</v>
      </c>
    </row>
    <row r="159" spans="1:9" ht="94.5">
      <c r="A159" s="29" t="s">
        <v>151</v>
      </c>
      <c r="B159" s="1" t="s">
        <v>9</v>
      </c>
      <c r="C159" s="1" t="s">
        <v>6</v>
      </c>
      <c r="D159" s="24" t="s">
        <v>80</v>
      </c>
      <c r="E159" s="1"/>
      <c r="F159" s="12">
        <f>F160</f>
        <v>1200</v>
      </c>
      <c r="G159" s="12">
        <f>G160</f>
        <v>0</v>
      </c>
      <c r="H159" s="12">
        <f>H160</f>
        <v>0</v>
      </c>
      <c r="I159" s="12">
        <f>I160</f>
        <v>0</v>
      </c>
    </row>
    <row r="160" spans="1:9" ht="73.5" customHeight="1">
      <c r="A160" s="2" t="s">
        <v>100</v>
      </c>
      <c r="B160" s="1" t="s">
        <v>9</v>
      </c>
      <c r="C160" s="1" t="s">
        <v>6</v>
      </c>
      <c r="D160" s="24" t="s">
        <v>80</v>
      </c>
      <c r="E160" s="1" t="s">
        <v>50</v>
      </c>
      <c r="F160" s="12">
        <v>1200</v>
      </c>
      <c r="G160" s="12"/>
      <c r="H160" s="12">
        <v>0</v>
      </c>
      <c r="I160" s="12">
        <v>0</v>
      </c>
    </row>
    <row r="161" spans="1:9" ht="126">
      <c r="A161" s="29" t="s">
        <v>152</v>
      </c>
      <c r="B161" s="1" t="s">
        <v>9</v>
      </c>
      <c r="C161" s="1" t="s">
        <v>6</v>
      </c>
      <c r="D161" s="24" t="s">
        <v>92</v>
      </c>
      <c r="E161" s="1"/>
      <c r="F161" s="3">
        <f>F162</f>
        <v>1000</v>
      </c>
      <c r="G161" s="3">
        <f>G162</f>
        <v>0</v>
      </c>
      <c r="H161" s="3">
        <f>H162</f>
        <v>0</v>
      </c>
      <c r="I161" s="3">
        <f>I162</f>
        <v>0</v>
      </c>
    </row>
    <row r="162" spans="1:9" ht="71.25" customHeight="1">
      <c r="A162" s="2" t="s">
        <v>100</v>
      </c>
      <c r="B162" s="1" t="s">
        <v>9</v>
      </c>
      <c r="C162" s="1" t="s">
        <v>6</v>
      </c>
      <c r="D162" s="24" t="s">
        <v>92</v>
      </c>
      <c r="E162" s="1" t="s">
        <v>50</v>
      </c>
      <c r="F162" s="3">
        <v>1000</v>
      </c>
      <c r="G162" s="1"/>
      <c r="H162" s="13">
        <v>0</v>
      </c>
      <c r="I162" s="13">
        <v>0</v>
      </c>
    </row>
    <row r="163" spans="1:9" ht="110.25">
      <c r="A163" s="29" t="s">
        <v>153</v>
      </c>
      <c r="B163" s="1" t="s">
        <v>9</v>
      </c>
      <c r="C163" s="1" t="s">
        <v>6</v>
      </c>
      <c r="D163" s="24" t="s">
        <v>82</v>
      </c>
      <c r="E163" s="1"/>
      <c r="F163" s="3">
        <f>F164</f>
        <v>15</v>
      </c>
      <c r="G163" s="3">
        <f>G164</f>
        <v>0</v>
      </c>
      <c r="H163" s="3">
        <f>H164</f>
        <v>0</v>
      </c>
      <c r="I163" s="3">
        <f>I164</f>
        <v>0</v>
      </c>
    </row>
    <row r="164" spans="1:9" ht="66" customHeight="1">
      <c r="A164" s="2" t="s">
        <v>100</v>
      </c>
      <c r="B164" s="1" t="s">
        <v>9</v>
      </c>
      <c r="C164" s="1" t="s">
        <v>6</v>
      </c>
      <c r="D164" s="24" t="s">
        <v>82</v>
      </c>
      <c r="E164" s="1" t="s">
        <v>50</v>
      </c>
      <c r="F164" s="3">
        <v>15</v>
      </c>
      <c r="G164" s="11"/>
      <c r="H164" s="3">
        <v>0</v>
      </c>
      <c r="I164" s="3">
        <v>0</v>
      </c>
    </row>
    <row r="165" spans="1:9" ht="94.5">
      <c r="A165" s="29" t="s">
        <v>154</v>
      </c>
      <c r="B165" s="1" t="s">
        <v>9</v>
      </c>
      <c r="C165" s="1" t="s">
        <v>6</v>
      </c>
      <c r="D165" s="24" t="s">
        <v>83</v>
      </c>
      <c r="E165" s="1"/>
      <c r="F165" s="3">
        <f>F166</f>
        <v>50</v>
      </c>
      <c r="G165" s="3">
        <f>G166</f>
        <v>0</v>
      </c>
      <c r="H165" s="3">
        <f>H166</f>
        <v>0</v>
      </c>
      <c r="I165" s="3">
        <f>I166</f>
        <v>0</v>
      </c>
    </row>
    <row r="166" spans="1:9" ht="66" customHeight="1">
      <c r="A166" s="2" t="s">
        <v>100</v>
      </c>
      <c r="B166" s="1" t="s">
        <v>9</v>
      </c>
      <c r="C166" s="1" t="s">
        <v>6</v>
      </c>
      <c r="D166" s="24" t="s">
        <v>83</v>
      </c>
      <c r="E166" s="1" t="s">
        <v>50</v>
      </c>
      <c r="F166" s="3">
        <v>50</v>
      </c>
      <c r="G166" s="3"/>
      <c r="H166" s="3">
        <v>0</v>
      </c>
      <c r="I166" s="3">
        <v>0</v>
      </c>
    </row>
    <row r="167" spans="1:9" ht="48.75" customHeight="1">
      <c r="A167" s="29" t="s">
        <v>155</v>
      </c>
      <c r="B167" s="1" t="s">
        <v>9</v>
      </c>
      <c r="C167" s="1" t="s">
        <v>6</v>
      </c>
      <c r="D167" s="24" t="s">
        <v>84</v>
      </c>
      <c r="E167" s="1"/>
      <c r="F167" s="3">
        <f>F168</f>
        <v>200</v>
      </c>
      <c r="G167" s="3">
        <f>G168</f>
        <v>0</v>
      </c>
      <c r="H167" s="3">
        <f>H168</f>
        <v>0</v>
      </c>
      <c r="I167" s="3">
        <f>I168</f>
        <v>0</v>
      </c>
    </row>
    <row r="168" spans="1:9" ht="67.5" customHeight="1">
      <c r="A168" s="2" t="s">
        <v>100</v>
      </c>
      <c r="B168" s="1" t="s">
        <v>9</v>
      </c>
      <c r="C168" s="1" t="s">
        <v>6</v>
      </c>
      <c r="D168" s="24" t="s">
        <v>84</v>
      </c>
      <c r="E168" s="1" t="s">
        <v>50</v>
      </c>
      <c r="F168" s="3">
        <v>200</v>
      </c>
      <c r="G168" s="3"/>
      <c r="H168" s="3">
        <v>0</v>
      </c>
      <c r="I168" s="3">
        <v>0</v>
      </c>
    </row>
    <row r="169" spans="1:9" s="52" customFormat="1" ht="111.75" customHeight="1">
      <c r="A169" s="54" t="s">
        <v>156</v>
      </c>
      <c r="B169" s="49" t="s">
        <v>9</v>
      </c>
      <c r="C169" s="49" t="s">
        <v>6</v>
      </c>
      <c r="D169" s="50" t="s">
        <v>81</v>
      </c>
      <c r="E169" s="49"/>
      <c r="F169" s="51">
        <f>F170</f>
        <v>183888.80000000002</v>
      </c>
      <c r="G169" s="51">
        <f>G170</f>
        <v>0</v>
      </c>
      <c r="H169" s="51">
        <f>H170</f>
        <v>180754.00000000003</v>
      </c>
      <c r="I169" s="51">
        <f>I170</f>
        <v>0</v>
      </c>
    </row>
    <row r="170" spans="1:9" s="52" customFormat="1" ht="47.25">
      <c r="A170" s="53" t="s">
        <v>59</v>
      </c>
      <c r="B170" s="49" t="s">
        <v>9</v>
      </c>
      <c r="C170" s="49" t="s">
        <v>6</v>
      </c>
      <c r="D170" s="50" t="s">
        <v>81</v>
      </c>
      <c r="E170" s="49" t="s">
        <v>50</v>
      </c>
      <c r="F170" s="51">
        <f>2000+176092.2+5247.6+349+200</f>
        <v>183888.80000000002</v>
      </c>
      <c r="G170" s="49"/>
      <c r="H170" s="56">
        <f>176092.2+2120.7+2541.1</f>
        <v>180754.00000000003</v>
      </c>
      <c r="I170" s="56">
        <v>0</v>
      </c>
    </row>
    <row r="171" spans="1:9" s="52" customFormat="1" ht="110.25">
      <c r="A171" s="54" t="s">
        <v>157</v>
      </c>
      <c r="B171" s="49" t="s">
        <v>9</v>
      </c>
      <c r="C171" s="49" t="s">
        <v>6</v>
      </c>
      <c r="D171" s="50" t="s">
        <v>85</v>
      </c>
      <c r="E171" s="49"/>
      <c r="F171" s="51">
        <f>F173+F174+F172</f>
        <v>79928.09999999999</v>
      </c>
      <c r="G171" s="51">
        <f>G173+G174+G172</f>
        <v>0</v>
      </c>
      <c r="H171" s="51">
        <f>H173+H174+H172</f>
        <v>76940.1</v>
      </c>
      <c r="I171" s="51">
        <f>I173+I174+I172</f>
        <v>0</v>
      </c>
    </row>
    <row r="172" spans="1:9" s="52" customFormat="1" ht="141.75">
      <c r="A172" s="23" t="s">
        <v>115</v>
      </c>
      <c r="B172" s="1" t="s">
        <v>9</v>
      </c>
      <c r="C172" s="1" t="s">
        <v>6</v>
      </c>
      <c r="D172" s="24" t="s">
        <v>85</v>
      </c>
      <c r="E172" s="49" t="s">
        <v>49</v>
      </c>
      <c r="F172" s="51">
        <v>604.1</v>
      </c>
      <c r="G172" s="51"/>
      <c r="H172" s="51">
        <v>0</v>
      </c>
      <c r="I172" s="51">
        <v>0</v>
      </c>
    </row>
    <row r="173" spans="1:9" ht="65.25" customHeight="1">
      <c r="A173" s="2" t="s">
        <v>100</v>
      </c>
      <c r="B173" s="1" t="s">
        <v>9</v>
      </c>
      <c r="C173" s="1" t="s">
        <v>6</v>
      </c>
      <c r="D173" s="24" t="s">
        <v>85</v>
      </c>
      <c r="E173" s="1" t="s">
        <v>50</v>
      </c>
      <c r="F173" s="3">
        <f>18401.2+38879.2+21191.7</f>
        <v>78472.09999999999</v>
      </c>
      <c r="G173" s="3"/>
      <c r="H173" s="3">
        <f>18401.2+37666.1+2600+5997.1+12275.7</f>
        <v>76940.1</v>
      </c>
      <c r="I173" s="13">
        <v>0</v>
      </c>
    </row>
    <row r="174" spans="1:9" ht="31.5">
      <c r="A174" s="2" t="s">
        <v>57</v>
      </c>
      <c r="B174" s="1" t="s">
        <v>9</v>
      </c>
      <c r="C174" s="1" t="s">
        <v>6</v>
      </c>
      <c r="D174" s="24" t="s">
        <v>85</v>
      </c>
      <c r="E174" s="1" t="s">
        <v>56</v>
      </c>
      <c r="F174" s="3">
        <v>851.9</v>
      </c>
      <c r="G174" s="3"/>
      <c r="H174" s="3">
        <v>0</v>
      </c>
      <c r="I174" s="13">
        <v>0</v>
      </c>
    </row>
    <row r="175" spans="1:9" ht="110.25">
      <c r="A175" s="57" t="s">
        <v>182</v>
      </c>
      <c r="B175" s="1" t="s">
        <v>9</v>
      </c>
      <c r="C175" s="1" t="s">
        <v>6</v>
      </c>
      <c r="D175" s="24" t="s">
        <v>86</v>
      </c>
      <c r="E175" s="1"/>
      <c r="F175" s="3">
        <f>F176+F177+F178</f>
        <v>635864.3</v>
      </c>
      <c r="G175" s="3">
        <f>G176+G177+G178</f>
        <v>0</v>
      </c>
      <c r="H175" s="3">
        <f>H176+H177+H178</f>
        <v>518473.4</v>
      </c>
      <c r="I175" s="3">
        <f>I176+I177+I178</f>
        <v>524588</v>
      </c>
    </row>
    <row r="176" spans="1:9" ht="141.75">
      <c r="A176" s="23" t="s">
        <v>115</v>
      </c>
      <c r="B176" s="1" t="s">
        <v>9</v>
      </c>
      <c r="C176" s="1" t="s">
        <v>6</v>
      </c>
      <c r="D176" s="24" t="s">
        <v>86</v>
      </c>
      <c r="E176" s="1" t="s">
        <v>49</v>
      </c>
      <c r="F176" s="3">
        <f>119.2+494910.3+5280.2</f>
        <v>500309.7</v>
      </c>
      <c r="G176" s="3"/>
      <c r="H176" s="3">
        <f>119.2+371154.2</f>
        <v>371273.4</v>
      </c>
      <c r="I176" s="3">
        <f>119.2+379468.8</f>
        <v>379588</v>
      </c>
    </row>
    <row r="177" spans="1:9" ht="68.25" customHeight="1">
      <c r="A177" s="2" t="s">
        <v>100</v>
      </c>
      <c r="B177" s="1" t="s">
        <v>9</v>
      </c>
      <c r="C177" s="1" t="s">
        <v>6</v>
      </c>
      <c r="D177" s="24" t="s">
        <v>86</v>
      </c>
      <c r="E177" s="1" t="s">
        <v>50</v>
      </c>
      <c r="F177" s="3">
        <v>129752.1</v>
      </c>
      <c r="G177" s="3"/>
      <c r="H177" s="3">
        <f>128000+2200+17000</f>
        <v>147200</v>
      </c>
      <c r="I177" s="3">
        <f>128000+17000</f>
        <v>145000</v>
      </c>
    </row>
    <row r="178" spans="1:9" ht="31.5">
      <c r="A178" s="2" t="s">
        <v>52</v>
      </c>
      <c r="B178" s="1" t="s">
        <v>9</v>
      </c>
      <c r="C178" s="1" t="s">
        <v>6</v>
      </c>
      <c r="D178" s="24" t="s">
        <v>98</v>
      </c>
      <c r="E178" s="1" t="s">
        <v>53</v>
      </c>
      <c r="F178" s="3">
        <v>5802.5</v>
      </c>
      <c r="G178" s="3"/>
      <c r="H178" s="3">
        <v>0</v>
      </c>
      <c r="I178" s="3">
        <v>0</v>
      </c>
    </row>
    <row r="179" spans="1:9" ht="47.25">
      <c r="A179" s="2" t="s">
        <v>51</v>
      </c>
      <c r="B179" s="1" t="s">
        <v>9</v>
      </c>
      <c r="C179" s="1" t="s">
        <v>6</v>
      </c>
      <c r="D179" s="24" t="s">
        <v>67</v>
      </c>
      <c r="E179" s="1"/>
      <c r="F179" s="3">
        <f>F180+F181</f>
        <v>0</v>
      </c>
      <c r="G179" s="3">
        <f>G180+G181</f>
        <v>0</v>
      </c>
      <c r="H179" s="3">
        <f>H180+H181</f>
        <v>0</v>
      </c>
      <c r="I179" s="3">
        <f>I180+I181</f>
        <v>75963.2</v>
      </c>
    </row>
    <row r="180" spans="1:9" ht="74.25" customHeight="1">
      <c r="A180" s="2" t="s">
        <v>100</v>
      </c>
      <c r="B180" s="1" t="s">
        <v>9</v>
      </c>
      <c r="C180" s="1" t="s">
        <v>6</v>
      </c>
      <c r="D180" s="24" t="s">
        <v>67</v>
      </c>
      <c r="E180" s="1" t="s">
        <v>50</v>
      </c>
      <c r="F180" s="3">
        <v>0</v>
      </c>
      <c r="G180" s="3"/>
      <c r="H180" s="13">
        <v>0</v>
      </c>
      <c r="I180" s="13">
        <f>18401.2+36929.3+2600+5997.1+12035.6</f>
        <v>75963.2</v>
      </c>
    </row>
    <row r="181" spans="1:9" ht="18.75" customHeight="1" hidden="1">
      <c r="A181" s="2" t="s">
        <v>52</v>
      </c>
      <c r="B181" s="1" t="s">
        <v>9</v>
      </c>
      <c r="C181" s="1" t="s">
        <v>6</v>
      </c>
      <c r="D181" s="24" t="s">
        <v>67</v>
      </c>
      <c r="E181" s="1" t="s">
        <v>53</v>
      </c>
      <c r="F181" s="3">
        <v>0</v>
      </c>
      <c r="G181" s="3"/>
      <c r="H181" s="13">
        <v>0</v>
      </c>
      <c r="I181" s="13">
        <v>0</v>
      </c>
    </row>
    <row r="182" spans="1:9" ht="31.5">
      <c r="A182" s="2" t="s">
        <v>97</v>
      </c>
      <c r="B182" s="1" t="s">
        <v>9</v>
      </c>
      <c r="C182" s="1" t="s">
        <v>7</v>
      </c>
      <c r="D182" s="24"/>
      <c r="E182" s="1"/>
      <c r="F182" s="3">
        <f>F183+F185+F187+F189+F191+F193+F197+F199+F201</f>
        <v>62519.8</v>
      </c>
      <c r="G182" s="3">
        <f>G183+G185+G187+G189+G191+G193+G197+G199+G201</f>
        <v>0</v>
      </c>
      <c r="H182" s="3">
        <f>H183+H185+H187+H189+H191+H193+H197+H199+H201</f>
        <v>43661.2</v>
      </c>
      <c r="I182" s="3">
        <f>I183+I185+I187+I189+I191+I193+I197+I199+I201</f>
        <v>43727.9</v>
      </c>
    </row>
    <row r="183" spans="1:9" ht="94.5">
      <c r="A183" s="28" t="s">
        <v>150</v>
      </c>
      <c r="B183" s="1" t="s">
        <v>9</v>
      </c>
      <c r="C183" s="1" t="s">
        <v>7</v>
      </c>
      <c r="D183" s="24" t="s">
        <v>106</v>
      </c>
      <c r="E183" s="1"/>
      <c r="F183" s="3">
        <f>F184</f>
        <v>26</v>
      </c>
      <c r="G183" s="3">
        <f>G184</f>
        <v>0</v>
      </c>
      <c r="H183" s="3">
        <f>H184</f>
        <v>0</v>
      </c>
      <c r="I183" s="3">
        <f>I184</f>
        <v>0</v>
      </c>
    </row>
    <row r="184" spans="1:9" ht="78.75">
      <c r="A184" s="2" t="s">
        <v>54</v>
      </c>
      <c r="B184" s="1" t="s">
        <v>9</v>
      </c>
      <c r="C184" s="1" t="s">
        <v>7</v>
      </c>
      <c r="D184" s="24" t="s">
        <v>106</v>
      </c>
      <c r="E184" s="1" t="s">
        <v>55</v>
      </c>
      <c r="F184" s="3">
        <v>26</v>
      </c>
      <c r="G184" s="3"/>
      <c r="H184" s="13">
        <v>0</v>
      </c>
      <c r="I184" s="13">
        <v>0</v>
      </c>
    </row>
    <row r="185" spans="1:9" ht="94.5">
      <c r="A185" s="29" t="s">
        <v>151</v>
      </c>
      <c r="B185" s="1" t="s">
        <v>9</v>
      </c>
      <c r="C185" s="1" t="s">
        <v>7</v>
      </c>
      <c r="D185" s="24" t="s">
        <v>107</v>
      </c>
      <c r="E185" s="1"/>
      <c r="F185" s="3">
        <f>F186</f>
        <v>56.2</v>
      </c>
      <c r="G185" s="3">
        <f>G186</f>
        <v>0</v>
      </c>
      <c r="H185" s="3">
        <f>H186</f>
        <v>0</v>
      </c>
      <c r="I185" s="3">
        <f>I186</f>
        <v>0</v>
      </c>
    </row>
    <row r="186" spans="1:9" ht="78.75">
      <c r="A186" s="2" t="s">
        <v>54</v>
      </c>
      <c r="B186" s="1" t="s">
        <v>9</v>
      </c>
      <c r="C186" s="1" t="s">
        <v>7</v>
      </c>
      <c r="D186" s="24" t="s">
        <v>107</v>
      </c>
      <c r="E186" s="1" t="s">
        <v>55</v>
      </c>
      <c r="F186" s="3">
        <v>56.2</v>
      </c>
      <c r="G186" s="3"/>
      <c r="H186" s="13">
        <v>0</v>
      </c>
      <c r="I186" s="13">
        <v>0</v>
      </c>
    </row>
    <row r="187" spans="1:9" ht="96.75" customHeight="1">
      <c r="A187" s="29" t="s">
        <v>153</v>
      </c>
      <c r="B187" s="1" t="s">
        <v>9</v>
      </c>
      <c r="C187" s="1" t="s">
        <v>7</v>
      </c>
      <c r="D187" s="24" t="s">
        <v>108</v>
      </c>
      <c r="E187" s="1"/>
      <c r="F187" s="3">
        <f>F188</f>
        <v>45</v>
      </c>
      <c r="G187" s="3">
        <f>G188</f>
        <v>0</v>
      </c>
      <c r="H187" s="3">
        <f>H188</f>
        <v>0</v>
      </c>
      <c r="I187" s="3">
        <f>I188</f>
        <v>0</v>
      </c>
    </row>
    <row r="188" spans="1:9" ht="78.75">
      <c r="A188" s="2" t="s">
        <v>54</v>
      </c>
      <c r="B188" s="1" t="s">
        <v>9</v>
      </c>
      <c r="C188" s="1" t="s">
        <v>7</v>
      </c>
      <c r="D188" s="24" t="s">
        <v>108</v>
      </c>
      <c r="E188" s="1" t="s">
        <v>55</v>
      </c>
      <c r="F188" s="3">
        <v>45</v>
      </c>
      <c r="G188" s="3"/>
      <c r="H188" s="13">
        <v>0</v>
      </c>
      <c r="I188" s="13">
        <v>0</v>
      </c>
    </row>
    <row r="189" spans="1:9" ht="141.75">
      <c r="A189" s="41" t="s">
        <v>158</v>
      </c>
      <c r="B189" s="1" t="s">
        <v>9</v>
      </c>
      <c r="C189" s="1" t="s">
        <v>7</v>
      </c>
      <c r="D189" s="24" t="s">
        <v>109</v>
      </c>
      <c r="E189" s="1"/>
      <c r="F189" s="3">
        <f>F190</f>
        <v>30</v>
      </c>
      <c r="G189" s="3">
        <f>G190</f>
        <v>0</v>
      </c>
      <c r="H189" s="3">
        <f>H190</f>
        <v>0</v>
      </c>
      <c r="I189" s="3">
        <f>I190</f>
        <v>0</v>
      </c>
    </row>
    <row r="190" spans="1:9" ht="78.75">
      <c r="A190" s="2" t="s">
        <v>54</v>
      </c>
      <c r="B190" s="1" t="s">
        <v>9</v>
      </c>
      <c r="C190" s="1" t="s">
        <v>7</v>
      </c>
      <c r="D190" s="24" t="s">
        <v>109</v>
      </c>
      <c r="E190" s="1" t="s">
        <v>55</v>
      </c>
      <c r="F190" s="3">
        <v>30</v>
      </c>
      <c r="G190" s="3"/>
      <c r="H190" s="13">
        <v>0</v>
      </c>
      <c r="I190" s="13">
        <v>0</v>
      </c>
    </row>
    <row r="191" spans="1:9" ht="110.25">
      <c r="A191" s="29" t="s">
        <v>159</v>
      </c>
      <c r="B191" s="1" t="s">
        <v>9</v>
      </c>
      <c r="C191" s="1" t="s">
        <v>7</v>
      </c>
      <c r="D191" s="24" t="s">
        <v>93</v>
      </c>
      <c r="E191" s="1"/>
      <c r="F191" s="3">
        <f>F192</f>
        <v>32</v>
      </c>
      <c r="G191" s="3">
        <f>G192</f>
        <v>0</v>
      </c>
      <c r="H191" s="3">
        <f>H192</f>
        <v>0</v>
      </c>
      <c r="I191" s="3">
        <f>I192</f>
        <v>0</v>
      </c>
    </row>
    <row r="192" spans="1:9" ht="78.75">
      <c r="A192" s="2" t="s">
        <v>54</v>
      </c>
      <c r="B192" s="1" t="s">
        <v>9</v>
      </c>
      <c r="C192" s="1" t="s">
        <v>7</v>
      </c>
      <c r="D192" s="24" t="s">
        <v>93</v>
      </c>
      <c r="E192" s="1" t="s">
        <v>55</v>
      </c>
      <c r="F192" s="3">
        <v>32</v>
      </c>
      <c r="G192" s="3"/>
      <c r="H192" s="13">
        <v>0</v>
      </c>
      <c r="I192" s="13">
        <v>0</v>
      </c>
    </row>
    <row r="193" spans="1:9" ht="110.25">
      <c r="A193" s="57" t="s">
        <v>182</v>
      </c>
      <c r="B193" s="1" t="s">
        <v>9</v>
      </c>
      <c r="C193" s="1" t="s">
        <v>7</v>
      </c>
      <c r="D193" s="24" t="s">
        <v>98</v>
      </c>
      <c r="E193" s="1"/>
      <c r="F193" s="3">
        <f>F194+F196+F195</f>
        <v>61028.600000000006</v>
      </c>
      <c r="G193" s="3">
        <f>G194+G196+G195</f>
        <v>0</v>
      </c>
      <c r="H193" s="3">
        <f>H194+H196+H195</f>
        <v>43661.2</v>
      </c>
      <c r="I193" s="3">
        <f>I194+I196+I195</f>
        <v>43727.9</v>
      </c>
    </row>
    <row r="194" spans="1:9" ht="141.75">
      <c r="A194" s="23" t="s">
        <v>115</v>
      </c>
      <c r="B194" s="1" t="s">
        <v>9</v>
      </c>
      <c r="C194" s="1" t="s">
        <v>7</v>
      </c>
      <c r="D194" s="24" t="s">
        <v>98</v>
      </c>
      <c r="E194" s="1" t="s">
        <v>49</v>
      </c>
      <c r="F194" s="3">
        <f>2033.1+851.3+5805</f>
        <v>8689.4</v>
      </c>
      <c r="G194" s="3"/>
      <c r="H194" s="3">
        <f>2033.1+225.9+5000</f>
        <v>7259</v>
      </c>
      <c r="I194" s="3">
        <f>2033.1+225.9+5000</f>
        <v>7259</v>
      </c>
    </row>
    <row r="195" spans="1:9" ht="69" customHeight="1">
      <c r="A195" s="2" t="s">
        <v>100</v>
      </c>
      <c r="B195" s="1" t="s">
        <v>9</v>
      </c>
      <c r="C195" s="1" t="s">
        <v>7</v>
      </c>
      <c r="D195" s="24" t="s">
        <v>98</v>
      </c>
      <c r="E195" s="1" t="s">
        <v>50</v>
      </c>
      <c r="F195" s="3">
        <f>370.8+418</f>
        <v>788.8</v>
      </c>
      <c r="G195" s="3"/>
      <c r="H195" s="13">
        <v>400</v>
      </c>
      <c r="I195" s="13">
        <v>400</v>
      </c>
    </row>
    <row r="196" spans="1:9" ht="78.75">
      <c r="A196" s="19" t="s">
        <v>54</v>
      </c>
      <c r="B196" s="1" t="s">
        <v>9</v>
      </c>
      <c r="C196" s="1" t="s">
        <v>7</v>
      </c>
      <c r="D196" s="24" t="s">
        <v>98</v>
      </c>
      <c r="E196" s="1" t="s">
        <v>55</v>
      </c>
      <c r="F196" s="3">
        <f>1097+121.9+50331.5</f>
        <v>51550.4</v>
      </c>
      <c r="G196" s="3"/>
      <c r="H196" s="13">
        <f>902+35000+100.2</f>
        <v>36002.2</v>
      </c>
      <c r="I196" s="13">
        <f>962+35000+106.9</f>
        <v>36068.9</v>
      </c>
    </row>
    <row r="197" spans="1:9" ht="141.75">
      <c r="A197" s="42" t="s">
        <v>193</v>
      </c>
      <c r="B197" s="1" t="s">
        <v>9</v>
      </c>
      <c r="C197" s="1" t="s">
        <v>7</v>
      </c>
      <c r="D197" s="24" t="s">
        <v>94</v>
      </c>
      <c r="E197" s="1"/>
      <c r="F197" s="3">
        <f>F198</f>
        <v>979</v>
      </c>
      <c r="G197" s="3">
        <f>G198</f>
        <v>0</v>
      </c>
      <c r="H197" s="3">
        <f>H198</f>
        <v>0</v>
      </c>
      <c r="I197" s="3">
        <f>I198</f>
        <v>0</v>
      </c>
    </row>
    <row r="198" spans="1:9" ht="78.75">
      <c r="A198" s="19" t="s">
        <v>54</v>
      </c>
      <c r="B198" s="1" t="s">
        <v>9</v>
      </c>
      <c r="C198" s="1" t="s">
        <v>7</v>
      </c>
      <c r="D198" s="24" t="s">
        <v>94</v>
      </c>
      <c r="E198" s="1" t="s">
        <v>55</v>
      </c>
      <c r="F198" s="3">
        <f>800+99+80</f>
        <v>979</v>
      </c>
      <c r="G198" s="3"/>
      <c r="H198" s="13">
        <v>0</v>
      </c>
      <c r="I198" s="13">
        <v>0</v>
      </c>
    </row>
    <row r="199" spans="1:9" ht="110.25">
      <c r="A199" s="43" t="s">
        <v>160</v>
      </c>
      <c r="B199" s="1" t="s">
        <v>9</v>
      </c>
      <c r="C199" s="1" t="s">
        <v>7</v>
      </c>
      <c r="D199" s="24" t="s">
        <v>110</v>
      </c>
      <c r="E199" s="1"/>
      <c r="F199" s="3">
        <f>F200</f>
        <v>123</v>
      </c>
      <c r="G199" s="3">
        <f>G200</f>
        <v>0</v>
      </c>
      <c r="H199" s="3">
        <f>H200</f>
        <v>0</v>
      </c>
      <c r="I199" s="3">
        <f>I200</f>
        <v>0</v>
      </c>
    </row>
    <row r="200" spans="1:9" ht="63">
      <c r="A200" s="33" t="s">
        <v>100</v>
      </c>
      <c r="B200" s="1" t="s">
        <v>9</v>
      </c>
      <c r="C200" s="1" t="s">
        <v>7</v>
      </c>
      <c r="D200" s="24" t="s">
        <v>110</v>
      </c>
      <c r="E200" s="1" t="s">
        <v>50</v>
      </c>
      <c r="F200" s="3">
        <v>123</v>
      </c>
      <c r="G200" s="3"/>
      <c r="H200" s="13">
        <v>0</v>
      </c>
      <c r="I200" s="13">
        <v>0</v>
      </c>
    </row>
    <row r="201" spans="1:9" ht="128.25" customHeight="1">
      <c r="A201" s="44" t="s">
        <v>161</v>
      </c>
      <c r="B201" s="1" t="s">
        <v>9</v>
      </c>
      <c r="C201" s="1" t="s">
        <v>7</v>
      </c>
      <c r="D201" s="24" t="s">
        <v>111</v>
      </c>
      <c r="E201" s="1"/>
      <c r="F201" s="3">
        <f>F202</f>
        <v>200</v>
      </c>
      <c r="G201" s="3">
        <f>G202</f>
        <v>0</v>
      </c>
      <c r="H201" s="3">
        <f>H202</f>
        <v>0</v>
      </c>
      <c r="I201" s="3">
        <f>I202</f>
        <v>0</v>
      </c>
    </row>
    <row r="202" spans="1:9" ht="63.75" customHeight="1">
      <c r="A202" s="44" t="s">
        <v>54</v>
      </c>
      <c r="B202" s="1" t="s">
        <v>9</v>
      </c>
      <c r="C202" s="1" t="s">
        <v>7</v>
      </c>
      <c r="D202" s="24" t="s">
        <v>111</v>
      </c>
      <c r="E202" s="1" t="s">
        <v>55</v>
      </c>
      <c r="F202" s="3">
        <v>200</v>
      </c>
      <c r="G202" s="3"/>
      <c r="H202" s="3">
        <v>0</v>
      </c>
      <c r="I202" s="3">
        <v>0</v>
      </c>
    </row>
    <row r="203" spans="1:9" ht="47.25">
      <c r="A203" s="35" t="s">
        <v>126</v>
      </c>
      <c r="B203" s="1" t="s">
        <v>9</v>
      </c>
      <c r="C203" s="1" t="s">
        <v>15</v>
      </c>
      <c r="D203" s="24"/>
      <c r="E203" s="1"/>
      <c r="F203" s="3">
        <f>F209+F206+F204</f>
        <v>208</v>
      </c>
      <c r="G203" s="3">
        <f>G209+G206+G204</f>
        <v>0</v>
      </c>
      <c r="H203" s="3">
        <f>H209+H206+H204</f>
        <v>0</v>
      </c>
      <c r="I203" s="3">
        <f>I209+I206+I204</f>
        <v>0</v>
      </c>
    </row>
    <row r="204" spans="1:9" ht="94.5">
      <c r="A204" s="29" t="s">
        <v>142</v>
      </c>
      <c r="B204" s="1" t="s">
        <v>9</v>
      </c>
      <c r="C204" s="1" t="s">
        <v>15</v>
      </c>
      <c r="D204" s="24" t="s">
        <v>127</v>
      </c>
      <c r="E204" s="1"/>
      <c r="F204" s="3">
        <f>F205</f>
        <v>65</v>
      </c>
      <c r="G204" s="3">
        <f>G205</f>
        <v>0</v>
      </c>
      <c r="H204" s="3">
        <f>H205</f>
        <v>0</v>
      </c>
      <c r="I204" s="3">
        <f>I205</f>
        <v>0</v>
      </c>
    </row>
    <row r="205" spans="1:9" ht="71.25" customHeight="1">
      <c r="A205" s="2" t="s">
        <v>100</v>
      </c>
      <c r="B205" s="1" t="s">
        <v>9</v>
      </c>
      <c r="C205" s="1" t="s">
        <v>15</v>
      </c>
      <c r="D205" s="24" t="s">
        <v>127</v>
      </c>
      <c r="E205" s="1" t="s">
        <v>50</v>
      </c>
      <c r="F205" s="3">
        <v>65</v>
      </c>
      <c r="G205" s="3"/>
      <c r="H205" s="3">
        <v>0</v>
      </c>
      <c r="I205" s="3">
        <v>0</v>
      </c>
    </row>
    <row r="206" spans="1:9" ht="110.25">
      <c r="A206" s="57" t="s">
        <v>182</v>
      </c>
      <c r="B206" s="1" t="s">
        <v>9</v>
      </c>
      <c r="C206" s="1" t="s">
        <v>15</v>
      </c>
      <c r="D206" s="24" t="s">
        <v>98</v>
      </c>
      <c r="E206" s="1"/>
      <c r="F206" s="3">
        <f>F208+F207</f>
        <v>58</v>
      </c>
      <c r="G206" s="3">
        <f>G208+G207</f>
        <v>0</v>
      </c>
      <c r="H206" s="3">
        <f>H208+H207</f>
        <v>0</v>
      </c>
      <c r="I206" s="3">
        <f>I208+I207</f>
        <v>0</v>
      </c>
    </row>
    <row r="207" spans="1:9" ht="141.75">
      <c r="A207" s="23" t="s">
        <v>115</v>
      </c>
      <c r="B207" s="1" t="s">
        <v>9</v>
      </c>
      <c r="C207" s="1" t="s">
        <v>15</v>
      </c>
      <c r="D207" s="24" t="s">
        <v>98</v>
      </c>
      <c r="E207" s="1" t="s">
        <v>49</v>
      </c>
      <c r="F207" s="3">
        <v>26.4</v>
      </c>
      <c r="G207" s="3"/>
      <c r="H207" s="3">
        <v>0</v>
      </c>
      <c r="I207" s="3">
        <v>0</v>
      </c>
    </row>
    <row r="208" spans="1:9" ht="69.75" customHeight="1">
      <c r="A208" s="2" t="s">
        <v>100</v>
      </c>
      <c r="B208" s="1" t="s">
        <v>9</v>
      </c>
      <c r="C208" s="1" t="s">
        <v>15</v>
      </c>
      <c r="D208" s="24" t="s">
        <v>98</v>
      </c>
      <c r="E208" s="1" t="s">
        <v>50</v>
      </c>
      <c r="F208" s="3">
        <v>31.6</v>
      </c>
      <c r="G208" s="3"/>
      <c r="H208" s="3">
        <v>0</v>
      </c>
      <c r="I208" s="3">
        <v>0</v>
      </c>
    </row>
    <row r="209" spans="1:9" ht="47.25">
      <c r="A209" s="2" t="s">
        <v>51</v>
      </c>
      <c r="B209" s="1" t="s">
        <v>9</v>
      </c>
      <c r="C209" s="1" t="s">
        <v>15</v>
      </c>
      <c r="D209" s="24" t="s">
        <v>67</v>
      </c>
      <c r="E209" s="1"/>
      <c r="F209" s="3">
        <f>F210</f>
        <v>85</v>
      </c>
      <c r="G209" s="3">
        <f>G210</f>
        <v>0</v>
      </c>
      <c r="H209" s="3">
        <f>H210</f>
        <v>0</v>
      </c>
      <c r="I209" s="3">
        <f>I210</f>
        <v>0</v>
      </c>
    </row>
    <row r="210" spans="1:9" ht="47.25">
      <c r="A210" s="23" t="s">
        <v>116</v>
      </c>
      <c r="B210" s="1" t="s">
        <v>9</v>
      </c>
      <c r="C210" s="1" t="s">
        <v>15</v>
      </c>
      <c r="D210" s="24" t="s">
        <v>67</v>
      </c>
      <c r="E210" s="1" t="s">
        <v>50</v>
      </c>
      <c r="F210" s="3">
        <f>45+40</f>
        <v>85</v>
      </c>
      <c r="G210" s="3"/>
      <c r="H210" s="13">
        <v>0</v>
      </c>
      <c r="I210" s="13">
        <v>0</v>
      </c>
    </row>
    <row r="211" spans="1:9" ht="15.75">
      <c r="A211" s="2" t="s">
        <v>96</v>
      </c>
      <c r="B211" s="1" t="s">
        <v>9</v>
      </c>
      <c r="C211" s="1" t="s">
        <v>9</v>
      </c>
      <c r="D211" s="24"/>
      <c r="E211" s="1"/>
      <c r="F211" s="3">
        <f>F212+F214</f>
        <v>11607.9</v>
      </c>
      <c r="G211" s="3">
        <f>G212+G214</f>
        <v>0</v>
      </c>
      <c r="H211" s="3">
        <f>H212+H214</f>
        <v>15000</v>
      </c>
      <c r="I211" s="3">
        <f>I212+I214</f>
        <v>16000</v>
      </c>
    </row>
    <row r="212" spans="1:9" ht="126">
      <c r="A212" s="31" t="s">
        <v>162</v>
      </c>
      <c r="B212" s="1" t="s">
        <v>9</v>
      </c>
      <c r="C212" s="1" t="s">
        <v>9</v>
      </c>
      <c r="D212" s="24" t="s">
        <v>71</v>
      </c>
      <c r="E212" s="1"/>
      <c r="F212" s="3">
        <f>F213</f>
        <v>10</v>
      </c>
      <c r="G212" s="3">
        <f>G213</f>
        <v>0</v>
      </c>
      <c r="H212" s="3">
        <f>H213</f>
        <v>0</v>
      </c>
      <c r="I212" s="3">
        <f>I213</f>
        <v>0</v>
      </c>
    </row>
    <row r="213" spans="1:9" ht="63">
      <c r="A213" s="2" t="s">
        <v>100</v>
      </c>
      <c r="B213" s="1" t="s">
        <v>9</v>
      </c>
      <c r="C213" s="1" t="s">
        <v>9</v>
      </c>
      <c r="D213" s="24" t="s">
        <v>71</v>
      </c>
      <c r="E213" s="1" t="s">
        <v>50</v>
      </c>
      <c r="F213" s="3">
        <v>10</v>
      </c>
      <c r="G213" s="3"/>
      <c r="H213" s="3">
        <v>0</v>
      </c>
      <c r="I213" s="3">
        <v>0</v>
      </c>
    </row>
    <row r="214" spans="1:9" ht="47.25">
      <c r="A214" s="35" t="s">
        <v>183</v>
      </c>
      <c r="B214" s="1" t="s">
        <v>9</v>
      </c>
      <c r="C214" s="1" t="s">
        <v>9</v>
      </c>
      <c r="D214" s="24" t="s">
        <v>88</v>
      </c>
      <c r="E214" s="1"/>
      <c r="F214" s="3">
        <f>F215+F216+F217</f>
        <v>11597.9</v>
      </c>
      <c r="G214" s="3">
        <f>G215+G216+G217</f>
        <v>0</v>
      </c>
      <c r="H214" s="3">
        <f>H215+H216+H217</f>
        <v>15000</v>
      </c>
      <c r="I214" s="3">
        <f>I215+I216+I217</f>
        <v>16000</v>
      </c>
    </row>
    <row r="215" spans="1:9" ht="141.75">
      <c r="A215" s="23" t="s">
        <v>115</v>
      </c>
      <c r="B215" s="1" t="s">
        <v>9</v>
      </c>
      <c r="C215" s="1" t="s">
        <v>9</v>
      </c>
      <c r="D215" s="24" t="s">
        <v>88</v>
      </c>
      <c r="E215" s="1" t="s">
        <v>49</v>
      </c>
      <c r="F215" s="3">
        <v>9440.6</v>
      </c>
      <c r="G215" s="3"/>
      <c r="H215" s="3">
        <v>13000</v>
      </c>
      <c r="I215" s="3">
        <v>14000</v>
      </c>
    </row>
    <row r="216" spans="1:9" ht="66" customHeight="1">
      <c r="A216" s="2" t="s">
        <v>100</v>
      </c>
      <c r="B216" s="1" t="s">
        <v>9</v>
      </c>
      <c r="C216" s="1" t="s">
        <v>9</v>
      </c>
      <c r="D216" s="24" t="s">
        <v>88</v>
      </c>
      <c r="E216" s="1" t="s">
        <v>50</v>
      </c>
      <c r="F216" s="3">
        <v>2147.9</v>
      </c>
      <c r="G216" s="3"/>
      <c r="H216" s="3">
        <v>2000</v>
      </c>
      <c r="I216" s="3">
        <v>2000</v>
      </c>
    </row>
    <row r="217" spans="1:9" ht="31.5">
      <c r="A217" s="2" t="s">
        <v>52</v>
      </c>
      <c r="B217" s="1" t="s">
        <v>9</v>
      </c>
      <c r="C217" s="1" t="s">
        <v>9</v>
      </c>
      <c r="D217" s="24" t="s">
        <v>88</v>
      </c>
      <c r="E217" s="1" t="s">
        <v>53</v>
      </c>
      <c r="F217" s="3">
        <v>9.4</v>
      </c>
      <c r="G217" s="3"/>
      <c r="H217" s="3">
        <v>0</v>
      </c>
      <c r="I217" s="3">
        <v>0</v>
      </c>
    </row>
    <row r="218" spans="1:9" ht="31.5">
      <c r="A218" s="19" t="s">
        <v>168</v>
      </c>
      <c r="B218" s="1" t="s">
        <v>9</v>
      </c>
      <c r="C218" s="1" t="s">
        <v>20</v>
      </c>
      <c r="D218" s="24"/>
      <c r="E218" s="1"/>
      <c r="F218" s="12">
        <f>F221+F223+F219+F227+F225</f>
        <v>21516.4</v>
      </c>
      <c r="G218" s="12">
        <f>G221+G223+G219+G227</f>
        <v>0</v>
      </c>
      <c r="H218" s="12">
        <f>H221+H223+H219+H227</f>
        <v>11846.900000000001</v>
      </c>
      <c r="I218" s="12">
        <f>I221+I223+I219+I227</f>
        <v>11846.900000000001</v>
      </c>
    </row>
    <row r="219" spans="1:9" ht="157.5">
      <c r="A219" s="29" t="s">
        <v>186</v>
      </c>
      <c r="B219" s="1" t="s">
        <v>9</v>
      </c>
      <c r="C219" s="1" t="s">
        <v>20</v>
      </c>
      <c r="D219" s="24" t="s">
        <v>113</v>
      </c>
      <c r="E219" s="1"/>
      <c r="F219" s="12">
        <f>F220</f>
        <v>97.7</v>
      </c>
      <c r="G219" s="12">
        <f>G220</f>
        <v>0</v>
      </c>
      <c r="H219" s="12">
        <f>H220</f>
        <v>0</v>
      </c>
      <c r="I219" s="12">
        <f>I220</f>
        <v>0</v>
      </c>
    </row>
    <row r="220" spans="1:9" ht="78.75">
      <c r="A220" s="19" t="s">
        <v>54</v>
      </c>
      <c r="B220" s="1" t="s">
        <v>9</v>
      </c>
      <c r="C220" s="1" t="s">
        <v>20</v>
      </c>
      <c r="D220" s="24" t="s">
        <v>113</v>
      </c>
      <c r="E220" s="1" t="s">
        <v>55</v>
      </c>
      <c r="F220" s="12">
        <v>97.7</v>
      </c>
      <c r="G220" s="12"/>
      <c r="H220" s="12">
        <v>0</v>
      </c>
      <c r="I220" s="12">
        <v>0</v>
      </c>
    </row>
    <row r="221" spans="1:9" ht="110.25">
      <c r="A221" s="29" t="s">
        <v>157</v>
      </c>
      <c r="B221" s="1" t="s">
        <v>9</v>
      </c>
      <c r="C221" s="1" t="s">
        <v>20</v>
      </c>
      <c r="D221" s="24" t="s">
        <v>169</v>
      </c>
      <c r="E221" s="1"/>
      <c r="F221" s="12">
        <f>F222</f>
        <v>13116.900000000001</v>
      </c>
      <c r="G221" s="12">
        <f>G222</f>
        <v>0</v>
      </c>
      <c r="H221" s="12">
        <f>H222</f>
        <v>11846.900000000001</v>
      </c>
      <c r="I221" s="12">
        <f>I222</f>
        <v>0</v>
      </c>
    </row>
    <row r="222" spans="1:9" ht="63">
      <c r="A222" s="2" t="s">
        <v>100</v>
      </c>
      <c r="B222" s="1" t="s">
        <v>9</v>
      </c>
      <c r="C222" s="1" t="s">
        <v>20</v>
      </c>
      <c r="D222" s="24" t="s">
        <v>169</v>
      </c>
      <c r="E222" s="1" t="s">
        <v>50</v>
      </c>
      <c r="F222" s="12">
        <f>10662.2+2454.7</f>
        <v>13116.900000000001</v>
      </c>
      <c r="G222" s="12"/>
      <c r="H222" s="12">
        <f>10662.2+1184.7</f>
        <v>11846.900000000001</v>
      </c>
      <c r="I222" s="12">
        <v>0</v>
      </c>
    </row>
    <row r="223" spans="1:9" ht="47.25">
      <c r="A223" s="35" t="s">
        <v>183</v>
      </c>
      <c r="B223" s="1" t="s">
        <v>9</v>
      </c>
      <c r="C223" s="1" t="s">
        <v>20</v>
      </c>
      <c r="D223" s="24" t="s">
        <v>172</v>
      </c>
      <c r="E223" s="1"/>
      <c r="F223" s="12">
        <f>F224</f>
        <v>8179.3</v>
      </c>
      <c r="G223" s="12">
        <f>G224</f>
        <v>0</v>
      </c>
      <c r="H223" s="12">
        <f>H224</f>
        <v>0</v>
      </c>
      <c r="I223" s="12">
        <f>I224</f>
        <v>0</v>
      </c>
    </row>
    <row r="224" spans="1:9" ht="72.75" customHeight="1">
      <c r="A224" s="19" t="s">
        <v>54</v>
      </c>
      <c r="B224" s="1" t="s">
        <v>9</v>
      </c>
      <c r="C224" s="1" t="s">
        <v>20</v>
      </c>
      <c r="D224" s="24" t="s">
        <v>172</v>
      </c>
      <c r="E224" s="1" t="s">
        <v>55</v>
      </c>
      <c r="F224" s="12">
        <v>8179.3</v>
      </c>
      <c r="G224" s="12"/>
      <c r="H224" s="12">
        <v>0</v>
      </c>
      <c r="I224" s="12">
        <v>0</v>
      </c>
    </row>
    <row r="225" spans="1:9" ht="110.25">
      <c r="A225" s="57" t="s">
        <v>160</v>
      </c>
      <c r="B225" s="1" t="s">
        <v>9</v>
      </c>
      <c r="C225" s="1" t="s">
        <v>20</v>
      </c>
      <c r="D225" s="24" t="s">
        <v>110</v>
      </c>
      <c r="E225" s="1"/>
      <c r="F225" s="12">
        <f>F226</f>
        <v>122.5</v>
      </c>
      <c r="G225" s="12">
        <f>G226</f>
        <v>0</v>
      </c>
      <c r="H225" s="12">
        <f>H226</f>
        <v>0</v>
      </c>
      <c r="I225" s="12">
        <f>I226</f>
        <v>0</v>
      </c>
    </row>
    <row r="226" spans="1:9" ht="72.75" customHeight="1">
      <c r="A226" s="19" t="s">
        <v>54</v>
      </c>
      <c r="B226" s="1" t="s">
        <v>9</v>
      </c>
      <c r="C226" s="1" t="s">
        <v>20</v>
      </c>
      <c r="D226" s="24" t="s">
        <v>110</v>
      </c>
      <c r="E226" s="1" t="s">
        <v>55</v>
      </c>
      <c r="F226" s="12">
        <v>122.5</v>
      </c>
      <c r="G226" s="12"/>
      <c r="H226" s="12">
        <v>0</v>
      </c>
      <c r="I226" s="12">
        <v>0</v>
      </c>
    </row>
    <row r="227" spans="1:9" ht="47.25">
      <c r="A227" s="2" t="s">
        <v>51</v>
      </c>
      <c r="B227" s="1" t="s">
        <v>9</v>
      </c>
      <c r="C227" s="1" t="s">
        <v>20</v>
      </c>
      <c r="D227" s="24" t="s">
        <v>67</v>
      </c>
      <c r="E227" s="1"/>
      <c r="F227" s="12">
        <f>F228</f>
        <v>0</v>
      </c>
      <c r="G227" s="12">
        <f>G228</f>
        <v>0</v>
      </c>
      <c r="H227" s="12">
        <f>H228</f>
        <v>0</v>
      </c>
      <c r="I227" s="12">
        <f>I228</f>
        <v>11846.900000000001</v>
      </c>
    </row>
    <row r="228" spans="1:9" ht="63">
      <c r="A228" s="2" t="s">
        <v>100</v>
      </c>
      <c r="B228" s="1" t="s">
        <v>9</v>
      </c>
      <c r="C228" s="1" t="s">
        <v>20</v>
      </c>
      <c r="D228" s="24" t="s">
        <v>67</v>
      </c>
      <c r="E228" s="1" t="s">
        <v>50</v>
      </c>
      <c r="F228" s="12">
        <v>0</v>
      </c>
      <c r="G228" s="12"/>
      <c r="H228" s="12">
        <v>0</v>
      </c>
      <c r="I228" s="12">
        <f>10662.2+1184.7</f>
        <v>11846.900000000001</v>
      </c>
    </row>
    <row r="229" spans="1:9" ht="15.75">
      <c r="A229" s="4" t="s">
        <v>43</v>
      </c>
      <c r="B229" s="5" t="s">
        <v>21</v>
      </c>
      <c r="C229" s="5"/>
      <c r="D229" s="25"/>
      <c r="E229" s="5"/>
      <c r="F229" s="10">
        <f>F230</f>
        <v>302592.9</v>
      </c>
      <c r="G229" s="10">
        <f>G230</f>
        <v>0</v>
      </c>
      <c r="H229" s="10">
        <f>H230</f>
        <v>91000</v>
      </c>
      <c r="I229" s="10">
        <f>I230</f>
        <v>98000</v>
      </c>
    </row>
    <row r="230" spans="1:9" ht="15.75">
      <c r="A230" s="2" t="s">
        <v>22</v>
      </c>
      <c r="B230" s="1" t="s">
        <v>21</v>
      </c>
      <c r="C230" s="1" t="s">
        <v>5</v>
      </c>
      <c r="D230" s="24"/>
      <c r="E230" s="1"/>
      <c r="F230" s="3">
        <f>F231+F234+F239+F243+F246</f>
        <v>302592.9</v>
      </c>
      <c r="G230" s="3">
        <f>G231+G234+G239+G243+G246</f>
        <v>0</v>
      </c>
      <c r="H230" s="3">
        <f>H231+H234+H239+H243+H246</f>
        <v>91000</v>
      </c>
      <c r="I230" s="3">
        <f>I231+I234+I239+I243+I246</f>
        <v>98000</v>
      </c>
    </row>
    <row r="231" spans="1:9" ht="110.25">
      <c r="A231" s="29" t="s">
        <v>159</v>
      </c>
      <c r="B231" s="1" t="s">
        <v>21</v>
      </c>
      <c r="C231" s="1" t="s">
        <v>5</v>
      </c>
      <c r="D231" s="24" t="s">
        <v>93</v>
      </c>
      <c r="E231" s="1"/>
      <c r="F231" s="3">
        <f>F232+F233</f>
        <v>1000</v>
      </c>
      <c r="G231" s="3">
        <f>G232+G233</f>
        <v>0</v>
      </c>
      <c r="H231" s="3">
        <f>H232+H233</f>
        <v>0</v>
      </c>
      <c r="I231" s="3">
        <f>I232+I233</f>
        <v>0</v>
      </c>
    </row>
    <row r="232" spans="1:9" ht="70.5" customHeight="1">
      <c r="A232" s="2" t="s">
        <v>100</v>
      </c>
      <c r="B232" s="1" t="s">
        <v>21</v>
      </c>
      <c r="C232" s="1" t="s">
        <v>5</v>
      </c>
      <c r="D232" s="24" t="s">
        <v>93</v>
      </c>
      <c r="E232" s="1" t="s">
        <v>50</v>
      </c>
      <c r="F232" s="3">
        <v>500</v>
      </c>
      <c r="G232" s="3"/>
      <c r="H232" s="3">
        <v>0</v>
      </c>
      <c r="I232" s="3">
        <v>0</v>
      </c>
    </row>
    <row r="233" spans="1:9" ht="78.75">
      <c r="A233" s="32" t="s">
        <v>54</v>
      </c>
      <c r="B233" s="1" t="s">
        <v>21</v>
      </c>
      <c r="C233" s="1" t="s">
        <v>5</v>
      </c>
      <c r="D233" s="24" t="s">
        <v>93</v>
      </c>
      <c r="E233" s="1" t="s">
        <v>55</v>
      </c>
      <c r="F233" s="3">
        <v>500</v>
      </c>
      <c r="G233" s="3"/>
      <c r="H233" s="3">
        <v>0</v>
      </c>
      <c r="I233" s="3">
        <v>0</v>
      </c>
    </row>
    <row r="234" spans="1:9" ht="94.5">
      <c r="A234" s="35" t="s">
        <v>187</v>
      </c>
      <c r="B234" s="1" t="s">
        <v>21</v>
      </c>
      <c r="C234" s="1" t="s">
        <v>5</v>
      </c>
      <c r="D234" s="24" t="s">
        <v>89</v>
      </c>
      <c r="E234" s="1"/>
      <c r="F234" s="3">
        <f>F235+F236+F237+F238</f>
        <v>109004.2</v>
      </c>
      <c r="G234" s="3">
        <f>G235+G236+G237+G238</f>
        <v>0</v>
      </c>
      <c r="H234" s="3">
        <f>H235+H236+H237+H238</f>
        <v>91000</v>
      </c>
      <c r="I234" s="3">
        <f>I235+I236+I237+I238</f>
        <v>98000</v>
      </c>
    </row>
    <row r="235" spans="1:9" ht="141.75">
      <c r="A235" s="23" t="s">
        <v>115</v>
      </c>
      <c r="B235" s="1" t="s">
        <v>21</v>
      </c>
      <c r="C235" s="1" t="s">
        <v>5</v>
      </c>
      <c r="D235" s="24" t="s">
        <v>89</v>
      </c>
      <c r="E235" s="1" t="s">
        <v>49</v>
      </c>
      <c r="F235" s="3">
        <f>28922.4</f>
        <v>28922.4</v>
      </c>
      <c r="G235" s="3"/>
      <c r="H235" s="3">
        <f>38000</f>
        <v>38000</v>
      </c>
      <c r="I235" s="3">
        <f>43000</f>
        <v>43000</v>
      </c>
    </row>
    <row r="236" spans="1:9" ht="70.5" customHeight="1">
      <c r="A236" s="2" t="s">
        <v>100</v>
      </c>
      <c r="B236" s="1" t="s">
        <v>21</v>
      </c>
      <c r="C236" s="1" t="s">
        <v>5</v>
      </c>
      <c r="D236" s="24" t="s">
        <v>89</v>
      </c>
      <c r="E236" s="1" t="s">
        <v>50</v>
      </c>
      <c r="F236" s="3">
        <f>26270</f>
        <v>26270</v>
      </c>
      <c r="G236" s="3"/>
      <c r="H236" s="3">
        <f>23000</f>
        <v>23000</v>
      </c>
      <c r="I236" s="3">
        <f>25000</f>
        <v>25000</v>
      </c>
    </row>
    <row r="237" spans="1:9" ht="78.75">
      <c r="A237" s="19" t="s">
        <v>54</v>
      </c>
      <c r="B237" s="1" t="s">
        <v>21</v>
      </c>
      <c r="C237" s="1" t="s">
        <v>5</v>
      </c>
      <c r="D237" s="24" t="s">
        <v>89</v>
      </c>
      <c r="E237" s="1" t="s">
        <v>55</v>
      </c>
      <c r="F237" s="3">
        <f>23381.1+24080.9+6257</f>
        <v>53719</v>
      </c>
      <c r="G237" s="3"/>
      <c r="H237" s="3">
        <v>30000</v>
      </c>
      <c r="I237" s="3">
        <v>30000</v>
      </c>
    </row>
    <row r="238" spans="1:9" s="52" customFormat="1" ht="31.5">
      <c r="A238" s="53" t="s">
        <v>52</v>
      </c>
      <c r="B238" s="49" t="s">
        <v>21</v>
      </c>
      <c r="C238" s="49" t="s">
        <v>5</v>
      </c>
      <c r="D238" s="50" t="s">
        <v>89</v>
      </c>
      <c r="E238" s="49" t="s">
        <v>53</v>
      </c>
      <c r="F238" s="51">
        <v>92.8</v>
      </c>
      <c r="G238" s="51"/>
      <c r="H238" s="51">
        <v>0</v>
      </c>
      <c r="I238" s="51">
        <v>0</v>
      </c>
    </row>
    <row r="239" spans="1:9" s="52" customFormat="1" ht="141.75">
      <c r="A239" s="54" t="s">
        <v>193</v>
      </c>
      <c r="B239" s="49" t="s">
        <v>21</v>
      </c>
      <c r="C239" s="49" t="s">
        <v>5</v>
      </c>
      <c r="D239" s="50" t="s">
        <v>90</v>
      </c>
      <c r="E239" s="49"/>
      <c r="F239" s="51">
        <f>F240+F241+F242</f>
        <v>191494.7</v>
      </c>
      <c r="G239" s="51">
        <f>G240+G241</f>
        <v>0</v>
      </c>
      <c r="H239" s="51">
        <f>H240+H241</f>
        <v>0</v>
      </c>
      <c r="I239" s="51">
        <f>I240+I241</f>
        <v>0</v>
      </c>
    </row>
    <row r="240" spans="1:9" s="52" customFormat="1" ht="65.25" customHeight="1">
      <c r="A240" s="2" t="s">
        <v>100</v>
      </c>
      <c r="B240" s="49" t="s">
        <v>21</v>
      </c>
      <c r="C240" s="49" t="s">
        <v>5</v>
      </c>
      <c r="D240" s="50" t="s">
        <v>90</v>
      </c>
      <c r="E240" s="49" t="s">
        <v>50</v>
      </c>
      <c r="F240" s="51">
        <f>800+300+160</f>
        <v>1260</v>
      </c>
      <c r="G240" s="55"/>
      <c r="H240" s="51">
        <v>0</v>
      </c>
      <c r="I240" s="51">
        <v>0</v>
      </c>
    </row>
    <row r="241" spans="1:9" s="52" customFormat="1" ht="63">
      <c r="A241" s="2" t="s">
        <v>137</v>
      </c>
      <c r="B241" s="49" t="s">
        <v>21</v>
      </c>
      <c r="C241" s="49" t="s">
        <v>5</v>
      </c>
      <c r="D241" s="50" t="s">
        <v>90</v>
      </c>
      <c r="E241" s="49" t="s">
        <v>58</v>
      </c>
      <c r="F241" s="51">
        <f>182286+5368.7</f>
        <v>187654.7</v>
      </c>
      <c r="G241" s="55"/>
      <c r="H241" s="51">
        <v>0</v>
      </c>
      <c r="I241" s="51">
        <v>0</v>
      </c>
    </row>
    <row r="242" spans="1:9" s="52" customFormat="1" ht="63" customHeight="1">
      <c r="A242" s="19" t="s">
        <v>54</v>
      </c>
      <c r="B242" s="49" t="s">
        <v>21</v>
      </c>
      <c r="C242" s="49" t="s">
        <v>5</v>
      </c>
      <c r="D242" s="50" t="s">
        <v>90</v>
      </c>
      <c r="E242" s="49" t="s">
        <v>55</v>
      </c>
      <c r="F242" s="51">
        <f>1600+400+200+300+80</f>
        <v>2580</v>
      </c>
      <c r="G242" s="55"/>
      <c r="H242" s="51">
        <v>0</v>
      </c>
      <c r="I242" s="51">
        <v>0</v>
      </c>
    </row>
    <row r="243" spans="1:9" ht="141.75">
      <c r="A243" s="2" t="s">
        <v>163</v>
      </c>
      <c r="B243" s="1" t="s">
        <v>21</v>
      </c>
      <c r="C243" s="1" t="s">
        <v>5</v>
      </c>
      <c r="D243" s="24" t="s">
        <v>111</v>
      </c>
      <c r="E243" s="1"/>
      <c r="F243" s="3">
        <f>F245+F244</f>
        <v>800</v>
      </c>
      <c r="G243" s="3">
        <f>G245+G244</f>
        <v>0</v>
      </c>
      <c r="H243" s="3">
        <f>H245+H244</f>
        <v>0</v>
      </c>
      <c r="I243" s="3">
        <f>I245+I244</f>
        <v>0</v>
      </c>
    </row>
    <row r="244" spans="1:9" ht="63">
      <c r="A244" s="2" t="s">
        <v>100</v>
      </c>
      <c r="B244" s="11" t="s">
        <v>21</v>
      </c>
      <c r="C244" s="11" t="s">
        <v>5</v>
      </c>
      <c r="D244" s="24" t="s">
        <v>111</v>
      </c>
      <c r="E244" s="11" t="s">
        <v>50</v>
      </c>
      <c r="F244" s="3">
        <v>400</v>
      </c>
      <c r="G244" s="11"/>
      <c r="H244" s="51">
        <v>0</v>
      </c>
      <c r="I244" s="51">
        <v>0</v>
      </c>
    </row>
    <row r="245" spans="1:9" ht="78.75">
      <c r="A245" s="19" t="s">
        <v>54</v>
      </c>
      <c r="B245" s="1" t="s">
        <v>21</v>
      </c>
      <c r="C245" s="1" t="s">
        <v>5</v>
      </c>
      <c r="D245" s="24" t="s">
        <v>111</v>
      </c>
      <c r="E245" s="1" t="s">
        <v>55</v>
      </c>
      <c r="F245" s="3">
        <v>400</v>
      </c>
      <c r="G245" s="3"/>
      <c r="H245" s="51">
        <v>0</v>
      </c>
      <c r="I245" s="51">
        <v>0</v>
      </c>
    </row>
    <row r="246" spans="1:9" ht="47.25">
      <c r="A246" s="2" t="s">
        <v>51</v>
      </c>
      <c r="B246" s="1" t="s">
        <v>21</v>
      </c>
      <c r="C246" s="1" t="s">
        <v>5</v>
      </c>
      <c r="D246" s="24" t="s">
        <v>67</v>
      </c>
      <c r="E246" s="1"/>
      <c r="F246" s="3">
        <f>F247</f>
        <v>294</v>
      </c>
      <c r="G246" s="3">
        <f>G247</f>
        <v>0</v>
      </c>
      <c r="H246" s="3">
        <f>H247</f>
        <v>0</v>
      </c>
      <c r="I246" s="3">
        <f>I247</f>
        <v>0</v>
      </c>
    </row>
    <row r="247" spans="1:9" ht="63">
      <c r="A247" s="2" t="s">
        <v>100</v>
      </c>
      <c r="B247" s="1" t="s">
        <v>21</v>
      </c>
      <c r="C247" s="1" t="s">
        <v>5</v>
      </c>
      <c r="D247" s="24" t="s">
        <v>67</v>
      </c>
      <c r="E247" s="1" t="s">
        <v>50</v>
      </c>
      <c r="F247" s="3">
        <v>294</v>
      </c>
      <c r="G247" s="3"/>
      <c r="H247" s="51">
        <v>0</v>
      </c>
      <c r="I247" s="51">
        <v>0</v>
      </c>
    </row>
    <row r="248" spans="1:9" ht="15.75">
      <c r="A248" s="4" t="s">
        <v>23</v>
      </c>
      <c r="B248" s="5" t="s">
        <v>24</v>
      </c>
      <c r="C248" s="5"/>
      <c r="D248" s="25"/>
      <c r="E248" s="5"/>
      <c r="F248" s="10">
        <f>F249+F252+F256+F263</f>
        <v>86195.59999999999</v>
      </c>
      <c r="G248" s="10">
        <f>G249+G252+G256+G263</f>
        <v>0</v>
      </c>
      <c r="H248" s="10">
        <f>H249+H252+H256+H263</f>
        <v>95773.5</v>
      </c>
      <c r="I248" s="10">
        <f>I249+I252+I256+I263</f>
        <v>75684.9</v>
      </c>
    </row>
    <row r="249" spans="1:9" ht="15.75">
      <c r="A249" s="2" t="s">
        <v>39</v>
      </c>
      <c r="B249" s="1" t="s">
        <v>24</v>
      </c>
      <c r="C249" s="1" t="s">
        <v>5</v>
      </c>
      <c r="D249" s="24"/>
      <c r="E249" s="1"/>
      <c r="F249" s="3">
        <f aca="true" t="shared" si="9" ref="F249:I250">F250</f>
        <v>8000</v>
      </c>
      <c r="G249" s="3">
        <f t="shared" si="9"/>
        <v>0</v>
      </c>
      <c r="H249" s="3">
        <f t="shared" si="9"/>
        <v>8000</v>
      </c>
      <c r="I249" s="3">
        <f t="shared" si="9"/>
        <v>8000</v>
      </c>
    </row>
    <row r="250" spans="1:9" ht="47.25">
      <c r="A250" s="2" t="s">
        <v>51</v>
      </c>
      <c r="B250" s="1" t="s">
        <v>24</v>
      </c>
      <c r="C250" s="1" t="s">
        <v>5</v>
      </c>
      <c r="D250" s="24" t="s">
        <v>66</v>
      </c>
      <c r="E250" s="1"/>
      <c r="F250" s="3">
        <f>F251</f>
        <v>8000</v>
      </c>
      <c r="G250" s="3">
        <f t="shared" si="9"/>
        <v>0</v>
      </c>
      <c r="H250" s="3">
        <f t="shared" si="9"/>
        <v>8000</v>
      </c>
      <c r="I250" s="3">
        <f t="shared" si="9"/>
        <v>8000</v>
      </c>
    </row>
    <row r="251" spans="1:9" ht="31.5">
      <c r="A251" s="2" t="s">
        <v>57</v>
      </c>
      <c r="B251" s="1" t="s">
        <v>24</v>
      </c>
      <c r="C251" s="1" t="s">
        <v>5</v>
      </c>
      <c r="D251" s="24" t="s">
        <v>66</v>
      </c>
      <c r="E251" s="1" t="s">
        <v>56</v>
      </c>
      <c r="F251" s="3">
        <v>8000</v>
      </c>
      <c r="G251" s="3"/>
      <c r="H251" s="3">
        <v>8000</v>
      </c>
      <c r="I251" s="3">
        <v>8000</v>
      </c>
    </row>
    <row r="252" spans="1:9" ht="31.5">
      <c r="A252" s="2" t="s">
        <v>26</v>
      </c>
      <c r="B252" s="1" t="s">
        <v>24</v>
      </c>
      <c r="C252" s="1" t="s">
        <v>7</v>
      </c>
      <c r="D252" s="24"/>
      <c r="E252" s="1"/>
      <c r="F252" s="3">
        <f>F253</f>
        <v>42919.1</v>
      </c>
      <c r="G252" s="3">
        <f>G253</f>
        <v>0</v>
      </c>
      <c r="H252" s="3">
        <f>H253</f>
        <v>55163.299999999996</v>
      </c>
      <c r="I252" s="3">
        <f>I253</f>
        <v>34883.799999999996</v>
      </c>
    </row>
    <row r="253" spans="1:9" ht="47.25">
      <c r="A253" s="2" t="s">
        <v>51</v>
      </c>
      <c r="B253" s="1" t="s">
        <v>24</v>
      </c>
      <c r="C253" s="1" t="s">
        <v>7</v>
      </c>
      <c r="D253" s="24" t="s">
        <v>66</v>
      </c>
      <c r="E253" s="1"/>
      <c r="F253" s="3">
        <f>F255+F254</f>
        <v>42919.1</v>
      </c>
      <c r="G253" s="3">
        <f>G255+G254</f>
        <v>0</v>
      </c>
      <c r="H253" s="3">
        <f>H255+H254</f>
        <v>55163.299999999996</v>
      </c>
      <c r="I253" s="3">
        <f>I255+I254</f>
        <v>34883.799999999996</v>
      </c>
    </row>
    <row r="254" spans="1:9" ht="70.5" customHeight="1">
      <c r="A254" s="2" t="s">
        <v>100</v>
      </c>
      <c r="B254" s="1" t="s">
        <v>24</v>
      </c>
      <c r="C254" s="1" t="s">
        <v>7</v>
      </c>
      <c r="D254" s="24" t="s">
        <v>66</v>
      </c>
      <c r="E254" s="1" t="s">
        <v>50</v>
      </c>
      <c r="F254" s="3">
        <f>600</f>
        <v>600</v>
      </c>
      <c r="G254" s="3"/>
      <c r="H254" s="3">
        <f>600</f>
        <v>600</v>
      </c>
      <c r="I254" s="3">
        <f>600</f>
        <v>600</v>
      </c>
    </row>
    <row r="255" spans="1:9" ht="31.5">
      <c r="A255" s="2" t="s">
        <v>57</v>
      </c>
      <c r="B255" s="1" t="s">
        <v>24</v>
      </c>
      <c r="C255" s="1" t="s">
        <v>7</v>
      </c>
      <c r="D255" s="24" t="s">
        <v>66</v>
      </c>
      <c r="E255" s="1" t="s">
        <v>56</v>
      </c>
      <c r="F255" s="3">
        <f>3744+955.5+37517.4+102.2</f>
        <v>42319.1</v>
      </c>
      <c r="G255" s="3"/>
      <c r="H255" s="3">
        <f>3744+102.2+955.5+49761.6</f>
        <v>54563.299999999996</v>
      </c>
      <c r="I255" s="3">
        <f>3744+102.2+955.5+29482.1</f>
        <v>34283.799999999996</v>
      </c>
    </row>
    <row r="256" spans="1:9" ht="15.75">
      <c r="A256" s="6" t="s">
        <v>40</v>
      </c>
      <c r="B256" s="1" t="s">
        <v>24</v>
      </c>
      <c r="C256" s="1" t="s">
        <v>8</v>
      </c>
      <c r="D256" s="24"/>
      <c r="E256" s="1"/>
      <c r="F256" s="3">
        <f>F259+F257</f>
        <v>28282.6</v>
      </c>
      <c r="G256" s="3">
        <f>G259+G257</f>
        <v>0</v>
      </c>
      <c r="H256" s="3">
        <f>H259+H257</f>
        <v>25965.399999999998</v>
      </c>
      <c r="I256" s="3">
        <f>I259+I257</f>
        <v>26156.3</v>
      </c>
    </row>
    <row r="257" spans="1:9" ht="81" customHeight="1">
      <c r="A257" s="6" t="s">
        <v>164</v>
      </c>
      <c r="B257" s="1" t="s">
        <v>24</v>
      </c>
      <c r="C257" s="1" t="s">
        <v>8</v>
      </c>
      <c r="D257" s="24" t="s">
        <v>140</v>
      </c>
      <c r="E257" s="1"/>
      <c r="F257" s="3">
        <f>F258</f>
        <v>2501.8</v>
      </c>
      <c r="G257" s="3">
        <f>G258</f>
        <v>0</v>
      </c>
      <c r="H257" s="3">
        <f>H258</f>
        <v>0</v>
      </c>
      <c r="I257" s="3">
        <f>I258</f>
        <v>0</v>
      </c>
    </row>
    <row r="258" spans="1:9" ht="31.5">
      <c r="A258" s="2" t="s">
        <v>57</v>
      </c>
      <c r="B258" s="1" t="s">
        <v>24</v>
      </c>
      <c r="C258" s="1" t="s">
        <v>8</v>
      </c>
      <c r="D258" s="24" t="s">
        <v>140</v>
      </c>
      <c r="E258" s="1" t="s">
        <v>56</v>
      </c>
      <c r="F258" s="3">
        <v>2501.8</v>
      </c>
      <c r="G258" s="3"/>
      <c r="H258" s="3">
        <v>0</v>
      </c>
      <c r="I258" s="3">
        <v>0</v>
      </c>
    </row>
    <row r="259" spans="1:9" ht="47.25">
      <c r="A259" s="2" t="s">
        <v>51</v>
      </c>
      <c r="B259" s="1" t="s">
        <v>24</v>
      </c>
      <c r="C259" s="1" t="s">
        <v>8</v>
      </c>
      <c r="D259" s="24" t="s">
        <v>66</v>
      </c>
      <c r="E259" s="1"/>
      <c r="F259" s="3">
        <f>F261+F262+F260</f>
        <v>25780.8</v>
      </c>
      <c r="G259" s="3">
        <f>G261+G262+G260</f>
        <v>0</v>
      </c>
      <c r="H259" s="3">
        <f>H261+H262+H260</f>
        <v>25965.399999999998</v>
      </c>
      <c r="I259" s="3">
        <f>I261+I262+I260</f>
        <v>26156.3</v>
      </c>
    </row>
    <row r="260" spans="1:9" ht="141.75">
      <c r="A260" s="23" t="s">
        <v>115</v>
      </c>
      <c r="B260" s="1" t="s">
        <v>24</v>
      </c>
      <c r="C260" s="1" t="s">
        <v>8</v>
      </c>
      <c r="D260" s="24" t="s">
        <v>66</v>
      </c>
      <c r="E260" s="1" t="s">
        <v>49</v>
      </c>
      <c r="F260" s="3">
        <f>80.6</f>
        <v>80.6</v>
      </c>
      <c r="G260" s="3"/>
      <c r="H260" s="3">
        <f>80.6</f>
        <v>80.6</v>
      </c>
      <c r="I260" s="3">
        <f>80.6</f>
        <v>80.6</v>
      </c>
    </row>
    <row r="261" spans="1:9" ht="72" customHeight="1">
      <c r="A261" s="2" t="s">
        <v>100</v>
      </c>
      <c r="B261" s="1" t="s">
        <v>24</v>
      </c>
      <c r="C261" s="1" t="s">
        <v>8</v>
      </c>
      <c r="D261" s="24" t="s">
        <v>66</v>
      </c>
      <c r="E261" s="1" t="s">
        <v>50</v>
      </c>
      <c r="F261" s="3">
        <f>671.8+68.9</f>
        <v>740.6999999999999</v>
      </c>
      <c r="G261" s="3"/>
      <c r="H261" s="3">
        <f>671.8+71.7</f>
        <v>743.5</v>
      </c>
      <c r="I261" s="3">
        <f>671.8+74.5</f>
        <v>746.3</v>
      </c>
    </row>
    <row r="262" spans="1:9" ht="31.5">
      <c r="A262" s="2" t="s">
        <v>57</v>
      </c>
      <c r="B262" s="1" t="s">
        <v>24</v>
      </c>
      <c r="C262" s="1" t="s">
        <v>8</v>
      </c>
      <c r="D262" s="24" t="s">
        <v>66</v>
      </c>
      <c r="E262" s="1" t="s">
        <v>56</v>
      </c>
      <c r="F262" s="3">
        <f>12530.6+7907.7+4521.2</f>
        <v>24959.5</v>
      </c>
      <c r="G262" s="1"/>
      <c r="H262" s="3">
        <f>12530.6+7907.7+4703</f>
        <v>25141.3</v>
      </c>
      <c r="I262" s="3">
        <f>12530.6+7907.7+4891.1</f>
        <v>25329.4</v>
      </c>
    </row>
    <row r="263" spans="1:9" ht="30" customHeight="1">
      <c r="A263" s="23" t="s">
        <v>118</v>
      </c>
      <c r="B263" s="1" t="s">
        <v>24</v>
      </c>
      <c r="C263" s="1" t="s">
        <v>37</v>
      </c>
      <c r="D263" s="24"/>
      <c r="E263" s="1"/>
      <c r="F263" s="3">
        <f>F264</f>
        <v>6993.9</v>
      </c>
      <c r="G263" s="3">
        <f>G264</f>
        <v>0</v>
      </c>
      <c r="H263" s="3">
        <f>H264</f>
        <v>6644.8</v>
      </c>
      <c r="I263" s="3">
        <f>I264</f>
        <v>6644.8</v>
      </c>
    </row>
    <row r="264" spans="1:9" ht="63">
      <c r="A264" s="2" t="s">
        <v>48</v>
      </c>
      <c r="B264" s="1" t="s">
        <v>24</v>
      </c>
      <c r="C264" s="1" t="s">
        <v>37</v>
      </c>
      <c r="D264" s="24" t="s">
        <v>117</v>
      </c>
      <c r="E264" s="1"/>
      <c r="F264" s="3">
        <f>F265+F266</f>
        <v>6993.9</v>
      </c>
      <c r="G264" s="3">
        <f>G265+G266</f>
        <v>0</v>
      </c>
      <c r="H264" s="3">
        <f>H265+H266</f>
        <v>6644.8</v>
      </c>
      <c r="I264" s="3">
        <f>I265+I266</f>
        <v>6644.8</v>
      </c>
    </row>
    <row r="265" spans="1:9" ht="141.75">
      <c r="A265" s="23" t="s">
        <v>115</v>
      </c>
      <c r="B265" s="1" t="s">
        <v>24</v>
      </c>
      <c r="C265" s="1" t="s">
        <v>37</v>
      </c>
      <c r="D265" s="24" t="s">
        <v>117</v>
      </c>
      <c r="E265" s="1" t="s">
        <v>49</v>
      </c>
      <c r="F265" s="3">
        <f>3086.6+3239.1</f>
        <v>6325.7</v>
      </c>
      <c r="G265" s="1"/>
      <c r="H265" s="3">
        <f>3086.6+3239.1</f>
        <v>6325.7</v>
      </c>
      <c r="I265" s="3">
        <f>3086.6+3239.1</f>
        <v>6325.7</v>
      </c>
    </row>
    <row r="266" spans="1:9" ht="69.75" customHeight="1">
      <c r="A266" s="2" t="s">
        <v>100</v>
      </c>
      <c r="B266" s="1" t="s">
        <v>24</v>
      </c>
      <c r="C266" s="1" t="s">
        <v>37</v>
      </c>
      <c r="D266" s="24" t="s">
        <v>117</v>
      </c>
      <c r="E266" s="1" t="s">
        <v>50</v>
      </c>
      <c r="F266" s="3">
        <f>668.2</f>
        <v>668.2</v>
      </c>
      <c r="G266" s="3"/>
      <c r="H266" s="3">
        <f>319.1</f>
        <v>319.1</v>
      </c>
      <c r="I266" s="3">
        <f>319.1</f>
        <v>319.1</v>
      </c>
    </row>
    <row r="267" spans="1:9" ht="31.5">
      <c r="A267" s="7" t="s">
        <v>38</v>
      </c>
      <c r="B267" s="5" t="s">
        <v>28</v>
      </c>
      <c r="C267" s="5"/>
      <c r="D267" s="25"/>
      <c r="E267" s="5"/>
      <c r="F267" s="10">
        <f>F268+F277</f>
        <v>160659.2</v>
      </c>
      <c r="G267" s="10">
        <f>G268+G277</f>
        <v>0</v>
      </c>
      <c r="H267" s="10">
        <f>H268+H277</f>
        <v>232006.8</v>
      </c>
      <c r="I267" s="10">
        <f>I268+I277</f>
        <v>46000</v>
      </c>
    </row>
    <row r="268" spans="1:9" ht="15.75">
      <c r="A268" s="45" t="s">
        <v>114</v>
      </c>
      <c r="B268" s="1" t="s">
        <v>28</v>
      </c>
      <c r="C268" s="1" t="s">
        <v>5</v>
      </c>
      <c r="D268" s="24"/>
      <c r="E268" s="5"/>
      <c r="F268" s="3">
        <f>F271+F273+F269+F275</f>
        <v>23439</v>
      </c>
      <c r="G268" s="3">
        <f>G271+G273+G269+G275</f>
        <v>0</v>
      </c>
      <c r="H268" s="3">
        <f>H271+H273+H269+H275</f>
        <v>22000</v>
      </c>
      <c r="I268" s="3">
        <f>I271+I273+I269+I275</f>
        <v>22000</v>
      </c>
    </row>
    <row r="269" spans="1:9" ht="157.5">
      <c r="A269" s="29" t="s">
        <v>174</v>
      </c>
      <c r="B269" s="1" t="s">
        <v>28</v>
      </c>
      <c r="C269" s="1" t="s">
        <v>5</v>
      </c>
      <c r="D269" s="24" t="s">
        <v>113</v>
      </c>
      <c r="E269" s="5"/>
      <c r="F269" s="3">
        <f>F270</f>
        <v>39</v>
      </c>
      <c r="G269" s="3">
        <f>G270</f>
        <v>0</v>
      </c>
      <c r="H269" s="3">
        <f>H270</f>
        <v>0</v>
      </c>
      <c r="I269" s="3">
        <f>I270</f>
        <v>0</v>
      </c>
    </row>
    <row r="270" spans="1:9" ht="71.25" customHeight="1">
      <c r="A270" s="32" t="s">
        <v>54</v>
      </c>
      <c r="B270" s="1" t="s">
        <v>28</v>
      </c>
      <c r="C270" s="1" t="s">
        <v>5</v>
      </c>
      <c r="D270" s="24" t="s">
        <v>113</v>
      </c>
      <c r="E270" s="1" t="s">
        <v>55</v>
      </c>
      <c r="F270" s="3">
        <v>39</v>
      </c>
      <c r="G270" s="3"/>
      <c r="H270" s="3">
        <v>0</v>
      </c>
      <c r="I270" s="3">
        <v>0</v>
      </c>
    </row>
    <row r="271" spans="1:9" ht="94.5">
      <c r="A271" s="27" t="s">
        <v>165</v>
      </c>
      <c r="B271" s="1" t="s">
        <v>28</v>
      </c>
      <c r="C271" s="1" t="s">
        <v>5</v>
      </c>
      <c r="D271" s="24" t="s">
        <v>99</v>
      </c>
      <c r="E271" s="5"/>
      <c r="F271" s="3">
        <f>F272</f>
        <v>22988</v>
      </c>
      <c r="G271" s="3">
        <f>G272</f>
        <v>0</v>
      </c>
      <c r="H271" s="3">
        <f>H272</f>
        <v>22000</v>
      </c>
      <c r="I271" s="3">
        <f>I272</f>
        <v>0</v>
      </c>
    </row>
    <row r="272" spans="1:9" ht="78.75">
      <c r="A272" s="32" t="s">
        <v>54</v>
      </c>
      <c r="B272" s="1" t="s">
        <v>28</v>
      </c>
      <c r="C272" s="1" t="s">
        <v>5</v>
      </c>
      <c r="D272" s="24" t="s">
        <v>99</v>
      </c>
      <c r="E272" s="1" t="s">
        <v>55</v>
      </c>
      <c r="F272" s="3">
        <f>800+22108+80</f>
        <v>22988</v>
      </c>
      <c r="G272" s="3"/>
      <c r="H272" s="3">
        <v>22000</v>
      </c>
      <c r="I272" s="3">
        <v>0</v>
      </c>
    </row>
    <row r="273" spans="1:9" ht="108" customHeight="1">
      <c r="A273" s="46" t="s">
        <v>160</v>
      </c>
      <c r="B273" s="1" t="s">
        <v>28</v>
      </c>
      <c r="C273" s="1" t="s">
        <v>5</v>
      </c>
      <c r="D273" s="24" t="s">
        <v>110</v>
      </c>
      <c r="E273" s="1"/>
      <c r="F273" s="3">
        <f>F274</f>
        <v>412</v>
      </c>
      <c r="G273" s="3">
        <f>G274</f>
        <v>0</v>
      </c>
      <c r="H273" s="3">
        <f>H274</f>
        <v>0</v>
      </c>
      <c r="I273" s="3">
        <f>I274</f>
        <v>0</v>
      </c>
    </row>
    <row r="274" spans="1:9" ht="78.75">
      <c r="A274" s="32" t="s">
        <v>54</v>
      </c>
      <c r="B274" s="1" t="s">
        <v>28</v>
      </c>
      <c r="C274" s="1" t="s">
        <v>5</v>
      </c>
      <c r="D274" s="24" t="s">
        <v>110</v>
      </c>
      <c r="E274" s="1" t="s">
        <v>55</v>
      </c>
      <c r="F274" s="3">
        <f>412</f>
        <v>412</v>
      </c>
      <c r="G274" s="3"/>
      <c r="H274" s="3">
        <v>0</v>
      </c>
      <c r="I274" s="3">
        <v>0</v>
      </c>
    </row>
    <row r="275" spans="1:9" ht="47.25">
      <c r="A275" s="2" t="s">
        <v>51</v>
      </c>
      <c r="B275" s="1" t="s">
        <v>28</v>
      </c>
      <c r="C275" s="1" t="s">
        <v>5</v>
      </c>
      <c r="D275" s="24" t="s">
        <v>67</v>
      </c>
      <c r="E275" s="1"/>
      <c r="F275" s="3">
        <f>F276</f>
        <v>0</v>
      </c>
      <c r="G275" s="3">
        <f>G276</f>
        <v>0</v>
      </c>
      <c r="H275" s="3">
        <f>H276</f>
        <v>0</v>
      </c>
      <c r="I275" s="3">
        <f>I276</f>
        <v>22000</v>
      </c>
    </row>
    <row r="276" spans="1:9" ht="69" customHeight="1">
      <c r="A276" s="32" t="s">
        <v>54</v>
      </c>
      <c r="B276" s="1" t="s">
        <v>28</v>
      </c>
      <c r="C276" s="1" t="s">
        <v>5</v>
      </c>
      <c r="D276" s="24" t="s">
        <v>67</v>
      </c>
      <c r="E276" s="1" t="s">
        <v>55</v>
      </c>
      <c r="F276" s="3">
        <v>0</v>
      </c>
      <c r="G276" s="3"/>
      <c r="H276" s="3">
        <v>0</v>
      </c>
      <c r="I276" s="3">
        <v>22000</v>
      </c>
    </row>
    <row r="277" spans="1:9" ht="15.75">
      <c r="A277" s="6" t="s">
        <v>44</v>
      </c>
      <c r="B277" s="1" t="s">
        <v>28</v>
      </c>
      <c r="C277" s="1" t="s">
        <v>6</v>
      </c>
      <c r="D277" s="24"/>
      <c r="E277" s="1"/>
      <c r="F277" s="3">
        <f>F278+F280+F283</f>
        <v>137220.2</v>
      </c>
      <c r="G277" s="3">
        <f>G278+G280+G283</f>
        <v>0</v>
      </c>
      <c r="H277" s="3">
        <f>H278+H280+H283</f>
        <v>210006.8</v>
      </c>
      <c r="I277" s="3">
        <f>I278+I280+I283</f>
        <v>24000</v>
      </c>
    </row>
    <row r="278" spans="1:9" ht="94.5">
      <c r="A278" s="29" t="s">
        <v>149</v>
      </c>
      <c r="B278" s="1" t="s">
        <v>28</v>
      </c>
      <c r="C278" s="1" t="s">
        <v>6</v>
      </c>
      <c r="D278" s="24" t="s">
        <v>105</v>
      </c>
      <c r="E278" s="1"/>
      <c r="F278" s="3">
        <f>F279</f>
        <v>455</v>
      </c>
      <c r="G278" s="3">
        <f>G279</f>
        <v>0</v>
      </c>
      <c r="H278" s="3">
        <f>H279</f>
        <v>0</v>
      </c>
      <c r="I278" s="3">
        <f>I279</f>
        <v>0</v>
      </c>
    </row>
    <row r="279" spans="1:9" ht="78.75">
      <c r="A279" s="32" t="s">
        <v>54</v>
      </c>
      <c r="B279" s="1" t="s">
        <v>28</v>
      </c>
      <c r="C279" s="1" t="s">
        <v>6</v>
      </c>
      <c r="D279" s="24" t="s">
        <v>105</v>
      </c>
      <c r="E279" s="1" t="s">
        <v>55</v>
      </c>
      <c r="F279" s="3">
        <v>455</v>
      </c>
      <c r="G279" s="3"/>
      <c r="H279" s="3">
        <v>0</v>
      </c>
      <c r="I279" s="3">
        <v>0</v>
      </c>
    </row>
    <row r="280" spans="1:9" ht="94.5">
      <c r="A280" s="29" t="s">
        <v>165</v>
      </c>
      <c r="B280" s="1" t="s">
        <v>28</v>
      </c>
      <c r="C280" s="1" t="s">
        <v>6</v>
      </c>
      <c r="D280" s="24" t="s">
        <v>87</v>
      </c>
      <c r="E280" s="1"/>
      <c r="F280" s="3">
        <f>F281+F282</f>
        <v>136765.2</v>
      </c>
      <c r="G280" s="3">
        <f>G281+G282</f>
        <v>0</v>
      </c>
      <c r="H280" s="3">
        <f>H281+H282</f>
        <v>210006.8</v>
      </c>
      <c r="I280" s="3">
        <f>I281+I282</f>
        <v>0</v>
      </c>
    </row>
    <row r="281" spans="1:9" ht="63">
      <c r="A281" s="2" t="s">
        <v>137</v>
      </c>
      <c r="B281" s="1" t="s">
        <v>28</v>
      </c>
      <c r="C281" s="1" t="s">
        <v>6</v>
      </c>
      <c r="D281" s="24" t="s">
        <v>99</v>
      </c>
      <c r="E281" s="1" t="s">
        <v>58</v>
      </c>
      <c r="F281" s="3">
        <f>105334.6+5543.9</f>
        <v>110878.5</v>
      </c>
      <c r="G281" s="3"/>
      <c r="H281" s="3">
        <f>176706.5+9300.3</f>
        <v>186006.8</v>
      </c>
      <c r="I281" s="3">
        <v>0</v>
      </c>
    </row>
    <row r="282" spans="1:9" ht="78.75">
      <c r="A282" s="19" t="s">
        <v>54</v>
      </c>
      <c r="B282" s="1" t="s">
        <v>28</v>
      </c>
      <c r="C282" s="1" t="s">
        <v>6</v>
      </c>
      <c r="D282" s="24" t="s">
        <v>87</v>
      </c>
      <c r="E282" s="1" t="s">
        <v>55</v>
      </c>
      <c r="F282" s="3">
        <v>25886.7</v>
      </c>
      <c r="G282" s="3"/>
      <c r="H282" s="3">
        <v>24000</v>
      </c>
      <c r="I282" s="3">
        <v>0</v>
      </c>
    </row>
    <row r="283" spans="1:9" ht="47.25">
      <c r="A283" s="2" t="s">
        <v>51</v>
      </c>
      <c r="B283" s="1" t="s">
        <v>28</v>
      </c>
      <c r="C283" s="1" t="s">
        <v>6</v>
      </c>
      <c r="D283" s="24" t="s">
        <v>67</v>
      </c>
      <c r="E283" s="1"/>
      <c r="F283" s="3">
        <f>F284</f>
        <v>0</v>
      </c>
      <c r="G283" s="3">
        <f>G284</f>
        <v>0</v>
      </c>
      <c r="H283" s="3">
        <f>H284</f>
        <v>0</v>
      </c>
      <c r="I283" s="3">
        <f>I284</f>
        <v>24000</v>
      </c>
    </row>
    <row r="284" spans="1:9" ht="62.25" customHeight="1">
      <c r="A284" s="19" t="s">
        <v>54</v>
      </c>
      <c r="B284" s="1" t="s">
        <v>28</v>
      </c>
      <c r="C284" s="1" t="s">
        <v>6</v>
      </c>
      <c r="D284" s="24" t="s">
        <v>67</v>
      </c>
      <c r="E284" s="1" t="s">
        <v>55</v>
      </c>
      <c r="F284" s="3">
        <v>0</v>
      </c>
      <c r="G284" s="3"/>
      <c r="H284" s="3">
        <v>0</v>
      </c>
      <c r="I284" s="3">
        <v>24000</v>
      </c>
    </row>
    <row r="285" spans="1:9" ht="31.5">
      <c r="A285" s="4" t="s">
        <v>45</v>
      </c>
      <c r="B285" s="5" t="s">
        <v>27</v>
      </c>
      <c r="C285" s="5"/>
      <c r="D285" s="25"/>
      <c r="E285" s="5"/>
      <c r="F285" s="10">
        <f aca="true" t="shared" si="10" ref="F285:I287">F286</f>
        <v>3191.5</v>
      </c>
      <c r="G285" s="10">
        <f t="shared" si="10"/>
        <v>0</v>
      </c>
      <c r="H285" s="10">
        <f t="shared" si="10"/>
        <v>3242</v>
      </c>
      <c r="I285" s="10">
        <f t="shared" si="10"/>
        <v>3342</v>
      </c>
    </row>
    <row r="286" spans="1:9" ht="31.5">
      <c r="A286" s="2" t="s">
        <v>29</v>
      </c>
      <c r="B286" s="1" t="s">
        <v>27</v>
      </c>
      <c r="C286" s="1" t="s">
        <v>6</v>
      </c>
      <c r="D286" s="24"/>
      <c r="E286" s="1"/>
      <c r="F286" s="3">
        <f t="shared" si="10"/>
        <v>3191.5</v>
      </c>
      <c r="G286" s="3">
        <f t="shared" si="10"/>
        <v>0</v>
      </c>
      <c r="H286" s="3">
        <f t="shared" si="10"/>
        <v>3242</v>
      </c>
      <c r="I286" s="3">
        <f t="shared" si="10"/>
        <v>3342</v>
      </c>
    </row>
    <row r="287" spans="1:9" ht="47.25">
      <c r="A287" s="2" t="s">
        <v>51</v>
      </c>
      <c r="B287" s="1" t="s">
        <v>27</v>
      </c>
      <c r="C287" s="1" t="s">
        <v>6</v>
      </c>
      <c r="D287" s="24" t="s">
        <v>66</v>
      </c>
      <c r="E287" s="1"/>
      <c r="F287" s="3">
        <f>F288</f>
        <v>3191.5</v>
      </c>
      <c r="G287" s="3">
        <f t="shared" si="10"/>
        <v>0</v>
      </c>
      <c r="H287" s="3">
        <f t="shared" si="10"/>
        <v>3242</v>
      </c>
      <c r="I287" s="3">
        <f t="shared" si="10"/>
        <v>3342</v>
      </c>
    </row>
    <row r="288" spans="1:9" ht="78.75">
      <c r="A288" s="19" t="s">
        <v>54</v>
      </c>
      <c r="B288" s="1" t="s">
        <v>27</v>
      </c>
      <c r="C288" s="1" t="s">
        <v>6</v>
      </c>
      <c r="D288" s="24" t="s">
        <v>66</v>
      </c>
      <c r="E288" s="1" t="s">
        <v>55</v>
      </c>
      <c r="F288" s="3">
        <f>142+3049.5</f>
        <v>3191.5</v>
      </c>
      <c r="G288" s="3"/>
      <c r="H288" s="3">
        <f>142+3100</f>
        <v>3242</v>
      </c>
      <c r="I288" s="3">
        <f>142+3200</f>
        <v>3342</v>
      </c>
    </row>
    <row r="289" spans="1:9" ht="47.25">
      <c r="A289" s="59" t="s">
        <v>135</v>
      </c>
      <c r="B289" s="5" t="s">
        <v>42</v>
      </c>
      <c r="C289" s="5"/>
      <c r="D289" s="25"/>
      <c r="E289" s="5"/>
      <c r="F289" s="10">
        <f>F290</f>
        <v>6169</v>
      </c>
      <c r="G289" s="10">
        <f>G290</f>
        <v>0</v>
      </c>
      <c r="H289" s="10">
        <f>H290</f>
        <v>3306.6</v>
      </c>
      <c r="I289" s="10">
        <f>I290</f>
        <v>0</v>
      </c>
    </row>
    <row r="290" spans="1:9" ht="63">
      <c r="A290" s="23" t="s">
        <v>136</v>
      </c>
      <c r="B290" s="1" t="s">
        <v>42</v>
      </c>
      <c r="C290" s="1" t="s">
        <v>5</v>
      </c>
      <c r="D290" s="24"/>
      <c r="E290" s="1"/>
      <c r="F290" s="3">
        <f>F291</f>
        <v>6169</v>
      </c>
      <c r="G290" s="3">
        <f aca="true" t="shared" si="11" ref="G290:I291">G291</f>
        <v>0</v>
      </c>
      <c r="H290" s="3">
        <f t="shared" si="11"/>
        <v>3306.6</v>
      </c>
      <c r="I290" s="3">
        <f t="shared" si="11"/>
        <v>0</v>
      </c>
    </row>
    <row r="291" spans="1:9" ht="47.25">
      <c r="A291" s="2" t="s">
        <v>51</v>
      </c>
      <c r="B291" s="1" t="s">
        <v>42</v>
      </c>
      <c r="C291" s="1" t="s">
        <v>5</v>
      </c>
      <c r="D291" s="24" t="s">
        <v>66</v>
      </c>
      <c r="E291" s="1"/>
      <c r="F291" s="3">
        <f>F292</f>
        <v>6169</v>
      </c>
      <c r="G291" s="3">
        <f t="shared" si="11"/>
        <v>0</v>
      </c>
      <c r="H291" s="3">
        <f t="shared" si="11"/>
        <v>3306.6</v>
      </c>
      <c r="I291" s="3">
        <f t="shared" si="11"/>
        <v>0</v>
      </c>
    </row>
    <row r="292" spans="1:9" ht="47.25">
      <c r="A292" s="2" t="s">
        <v>61</v>
      </c>
      <c r="B292" s="1" t="s">
        <v>42</v>
      </c>
      <c r="C292" s="1" t="s">
        <v>5</v>
      </c>
      <c r="D292" s="24" t="s">
        <v>66</v>
      </c>
      <c r="E292" s="1" t="s">
        <v>62</v>
      </c>
      <c r="F292" s="3">
        <v>6169</v>
      </c>
      <c r="G292" s="3"/>
      <c r="H292" s="3">
        <v>3306.6</v>
      </c>
      <c r="I292" s="3">
        <v>0</v>
      </c>
    </row>
    <row r="293" spans="1:9" ht="13.5" customHeight="1">
      <c r="A293" s="4" t="s">
        <v>63</v>
      </c>
      <c r="B293" s="5"/>
      <c r="C293" s="5"/>
      <c r="D293" s="5"/>
      <c r="E293" s="5"/>
      <c r="F293" s="10">
        <f>F289+F285+F267+F248+F229+F144+F99+F72+F56+F15+F137</f>
        <v>2542146.9</v>
      </c>
      <c r="G293" s="10">
        <f>G289+G285+G267+G248+G229+G144+G99+G72+G56+G15+G137</f>
        <v>0</v>
      </c>
      <c r="H293" s="10">
        <f>H289+H285+H267+H248+H229+H144+H99+H72+H56+H15+H137</f>
        <v>2222121.6999999997</v>
      </c>
      <c r="I293" s="10">
        <f>I289+I285+I267+I248+I229+I144+I99+I72+I56+I15+I137</f>
        <v>1871328.9</v>
      </c>
    </row>
    <row r="294" ht="24" customHeight="1"/>
    <row r="295" spans="6:7" ht="12.75">
      <c r="F295" s="15"/>
      <c r="G295">
        <v>734285.1</v>
      </c>
    </row>
    <row r="296" spans="6:7" ht="12.75">
      <c r="F296" s="15"/>
      <c r="G296">
        <v>400892.3</v>
      </c>
    </row>
    <row r="299" ht="12.75">
      <c r="G299" s="14"/>
    </row>
    <row r="300" spans="2:7" ht="12.75">
      <c r="B300" s="20"/>
      <c r="C300" s="21"/>
      <c r="D300" s="21"/>
      <c r="E300" s="21"/>
      <c r="F300" s="21"/>
      <c r="G300" s="14"/>
    </row>
    <row r="301" spans="2:7" ht="12.75">
      <c r="B301" s="20"/>
      <c r="C301" s="21"/>
      <c r="D301" s="21"/>
      <c r="E301" s="21"/>
      <c r="F301" s="21"/>
      <c r="G301" s="14"/>
    </row>
    <row r="302" spans="2:7" ht="12.75">
      <c r="B302" s="20"/>
      <c r="C302" s="21"/>
      <c r="D302" s="21"/>
      <c r="E302" s="21"/>
      <c r="F302" s="21"/>
      <c r="G302" s="14"/>
    </row>
    <row r="303" spans="2:7" ht="12.75">
      <c r="B303" s="20"/>
      <c r="C303" s="21"/>
      <c r="D303" s="21"/>
      <c r="E303" s="21"/>
      <c r="F303" s="21"/>
      <c r="G303" s="14"/>
    </row>
    <row r="304" spans="2:7" ht="12.75">
      <c r="B304" s="20"/>
      <c r="C304" s="21"/>
      <c r="D304" s="21"/>
      <c r="E304" s="21"/>
      <c r="F304" s="21"/>
      <c r="G304" s="14"/>
    </row>
    <row r="305" spans="2:7" ht="12.75">
      <c r="B305" s="20"/>
      <c r="C305" s="21"/>
      <c r="D305" s="21"/>
      <c r="E305" s="21"/>
      <c r="F305" s="21"/>
      <c r="G305" s="14"/>
    </row>
    <row r="306" spans="6:7" ht="12.75">
      <c r="F306" s="15"/>
      <c r="G306" s="14"/>
    </row>
  </sheetData>
  <sheetProtection/>
  <mergeCells count="21">
    <mergeCell ref="E13:E14"/>
    <mergeCell ref="A11:I11"/>
    <mergeCell ref="A1:I1"/>
    <mergeCell ref="A2:I2"/>
    <mergeCell ref="A5:I5"/>
    <mergeCell ref="A7:I7"/>
    <mergeCell ref="A9:I9"/>
    <mergeCell ref="A10:I10"/>
    <mergeCell ref="A3:I3"/>
    <mergeCell ref="A8:E8"/>
    <mergeCell ref="A6:I6"/>
    <mergeCell ref="G13:G14"/>
    <mergeCell ref="A12:I12"/>
    <mergeCell ref="F4:I4"/>
    <mergeCell ref="I13:I14"/>
    <mergeCell ref="B13:B14"/>
    <mergeCell ref="H13:H14"/>
    <mergeCell ref="A13:A14"/>
    <mergeCell ref="C13:C14"/>
    <mergeCell ref="D13:D14"/>
    <mergeCell ref="F13:F14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2023-11-14T07:35:15Z</cp:lastPrinted>
  <dcterms:created xsi:type="dcterms:W3CDTF">2004-10-28T04:34:25Z</dcterms:created>
  <dcterms:modified xsi:type="dcterms:W3CDTF">2023-12-15T12:01:19Z</dcterms:modified>
  <cp:category/>
  <cp:version/>
  <cp:contentType/>
  <cp:contentStatus/>
</cp:coreProperties>
</file>